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Блюда" sheetId="1" r:id="rId1"/>
  </sheets>
  <definedNames>
    <definedName name="_xlnm._FilterDatabase" localSheetId="0" hidden="1">Блюда!$A$7:$L$179</definedName>
    <definedName name="_xlnm.Print_Area" localSheetId="0">Блюда!$A$1:$L$179</definedName>
  </definedNames>
  <calcPr calcId="162913"/>
</workbook>
</file>

<file path=xl/calcChain.xml><?xml version="1.0" encoding="utf-8"?>
<calcChain xmlns="http://schemas.openxmlformats.org/spreadsheetml/2006/main">
  <c r="K157" i="1" l="1"/>
  <c r="K124" i="1"/>
  <c r="K142" i="1"/>
  <c r="K66" i="1"/>
  <c r="K53" i="1"/>
  <c r="K86" i="1"/>
  <c r="K130" i="1"/>
  <c r="K45" i="1"/>
  <c r="K43" i="1"/>
  <c r="K116" i="1"/>
  <c r="K171" i="1"/>
  <c r="K137" i="1"/>
  <c r="K109" i="1"/>
  <c r="K38" i="1"/>
  <c r="K101" i="1"/>
  <c r="K72" i="1"/>
  <c r="K34" i="1"/>
  <c r="K79" i="1"/>
  <c r="K121" i="1" l="1"/>
  <c r="K64" i="1"/>
  <c r="K158" i="1"/>
  <c r="K30" i="1"/>
  <c r="K29" i="1"/>
  <c r="K156" i="1"/>
  <c r="K85" i="1"/>
  <c r="K28" i="1"/>
  <c r="K102" i="1"/>
  <c r="K177" i="1"/>
  <c r="K172" i="1"/>
  <c r="K15" i="1"/>
  <c r="K71" i="1"/>
  <c r="K58" i="1"/>
  <c r="K13" i="1"/>
  <c r="K74" i="1"/>
  <c r="K175" i="1"/>
  <c r="K169" i="1"/>
  <c r="K154" i="1"/>
  <c r="K133" i="1"/>
  <c r="K118" i="1"/>
  <c r="K113" i="1"/>
  <c r="K105" i="1"/>
  <c r="K84" i="1"/>
  <c r="K75" i="1"/>
  <c r="K70" i="1"/>
  <c r="K33" i="1"/>
  <c r="K176" i="1"/>
  <c r="K168" i="1"/>
  <c r="K164" i="1"/>
  <c r="K161" i="1"/>
  <c r="K147" i="1"/>
  <c r="K119" i="1"/>
  <c r="K97" i="1"/>
  <c r="K90" i="1"/>
  <c r="K76" i="1"/>
  <c r="K61" i="1"/>
  <c r="K18" i="1"/>
  <c r="K11" i="1"/>
  <c r="K151" i="1"/>
  <c r="K73" i="1"/>
  <c r="K8" i="1"/>
  <c r="K19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<sst xmlns="http://schemas.openxmlformats.org/spreadsheetml/2006/main" count="1153" uniqueCount="257">
  <si>
    <t>Каша жидкая молочная из манной крупы</t>
  </si>
  <si>
    <t>Чай с молоком без сахара</t>
  </si>
  <si>
    <t>Хлеб ржаной</t>
  </si>
  <si>
    <t>Картофель отварной</t>
  </si>
  <si>
    <t>Хлеб пшеничный</t>
  </si>
  <si>
    <t>Какао с молоком</t>
  </si>
  <si>
    <t>№ рецептуры</t>
  </si>
  <si>
    <t>Суп с рыбными консервами</t>
  </si>
  <si>
    <t>Рагу из свинины</t>
  </si>
  <si>
    <t>Суп картофельный с бобовыми</t>
  </si>
  <si>
    <t>Чай без сахара</t>
  </si>
  <si>
    <t>Пром.выпуск</t>
  </si>
  <si>
    <t>Сок фруктовый</t>
  </si>
  <si>
    <t>Картофельное пюре</t>
  </si>
  <si>
    <t>Гренки из пшеничного хлеба</t>
  </si>
  <si>
    <t>Чай с сахаром</t>
  </si>
  <si>
    <t>1/25</t>
  </si>
  <si>
    <t>1/30</t>
  </si>
  <si>
    <t>1/200</t>
  </si>
  <si>
    <t>1/100</t>
  </si>
  <si>
    <t>1/70/30</t>
  </si>
  <si>
    <t>Макаронные изделия отварные</t>
  </si>
  <si>
    <t>1/180</t>
  </si>
  <si>
    <t xml:space="preserve">Хлеб пшеничный </t>
  </si>
  <si>
    <t>1/20</t>
  </si>
  <si>
    <t>Борщ с капустой и картофелем со сметаной</t>
  </si>
  <si>
    <t>Чай с молоком и сахаром</t>
  </si>
  <si>
    <t>Щи из свежей капусты со сметаной</t>
  </si>
  <si>
    <t>Компот из яблок</t>
  </si>
  <si>
    <t>1/50</t>
  </si>
  <si>
    <t>Капуста тушеная с мясом</t>
  </si>
  <si>
    <t>1/60</t>
  </si>
  <si>
    <t>1/40</t>
  </si>
  <si>
    <t>Макаронные изделия отварные с сыром</t>
  </si>
  <si>
    <t>Плов из куриной грудки</t>
  </si>
  <si>
    <t>Булочка "Пикник"</t>
  </si>
  <si>
    <t>Чай с лимоном и сахаром</t>
  </si>
  <si>
    <t>ТТК№721</t>
  </si>
  <si>
    <t>ТТК№2127</t>
  </si>
  <si>
    <t>ТТК№2097</t>
  </si>
  <si>
    <t>ТТК№2135</t>
  </si>
  <si>
    <t>1/150</t>
  </si>
  <si>
    <t>2/60/20</t>
  </si>
  <si>
    <t>1/200/10</t>
  </si>
  <si>
    <t>1/30/30</t>
  </si>
  <si>
    <t>1/150/20</t>
  </si>
  <si>
    <t>Кондитерское изделие (мармелад)</t>
  </si>
  <si>
    <t>Каша "Янтарная"</t>
  </si>
  <si>
    <t>Рис припущенный</t>
  </si>
  <si>
    <t>ТТК№2183</t>
  </si>
  <si>
    <t>М2017№303</t>
  </si>
  <si>
    <t>Н2020№54-7гн</t>
  </si>
  <si>
    <t>Н2020№54-6гн</t>
  </si>
  <si>
    <t>М2017№395</t>
  </si>
  <si>
    <t>М2017№71</t>
  </si>
  <si>
    <t>М2017№181</t>
  </si>
  <si>
    <t>Н2020№54-3гн</t>
  </si>
  <si>
    <t>1/45</t>
  </si>
  <si>
    <t>Плов из свинины</t>
  </si>
  <si>
    <t>М2017№265</t>
  </si>
  <si>
    <t>М2017№305</t>
  </si>
  <si>
    <t>Компот из компотной смеси</t>
  </si>
  <si>
    <t>ТТК№2140</t>
  </si>
  <si>
    <t>Напиток с витаминами и пребиотиком "Витошка"</t>
  </si>
  <si>
    <t>1/150/5</t>
  </si>
  <si>
    <t>2,38</t>
  </si>
  <si>
    <t>0,26</t>
  </si>
  <si>
    <t>9,75</t>
  </si>
  <si>
    <t>день 1</t>
  </si>
  <si>
    <t>день 7</t>
  </si>
  <si>
    <t>день 9</t>
  </si>
  <si>
    <t>день 2</t>
  </si>
  <si>
    <t>день 3</t>
  </si>
  <si>
    <t>день 5</t>
  </si>
  <si>
    <t>день 8</t>
  </si>
  <si>
    <t>день 6</t>
  </si>
  <si>
    <t>день 4</t>
  </si>
  <si>
    <t>день 10</t>
  </si>
  <si>
    <t>день 12</t>
  </si>
  <si>
    <t>день 11</t>
  </si>
  <si>
    <t>Раздел</t>
  </si>
  <si>
    <t>Блюдо</t>
  </si>
  <si>
    <t>Выход, г.</t>
  </si>
  <si>
    <t>Белки</t>
  </si>
  <si>
    <t>Жиры</t>
  </si>
  <si>
    <t>Углеводы</t>
  </si>
  <si>
    <t>Калорийность</t>
  </si>
  <si>
    <t>Цена</t>
  </si>
  <si>
    <t>С/с</t>
  </si>
  <si>
    <t>Хлебобулочные изделия</t>
  </si>
  <si>
    <t>Гор.блюдо</t>
  </si>
  <si>
    <t>1 блюдо</t>
  </si>
  <si>
    <t>Закуска</t>
  </si>
  <si>
    <t>Напиток</t>
  </si>
  <si>
    <t>Гарнир</t>
  </si>
  <si>
    <t>Сладкое</t>
  </si>
  <si>
    <t>М2020№54-20к</t>
  </si>
  <si>
    <t xml:space="preserve">Каша жидкая молочная гречневая </t>
  </si>
  <si>
    <t>ТТК№2160</t>
  </si>
  <si>
    <t>Бутерброд "Сырный"</t>
  </si>
  <si>
    <t>1/35</t>
  </si>
  <si>
    <t>М2017№102</t>
  </si>
  <si>
    <t>М2016№123</t>
  </si>
  <si>
    <t>М2017№392</t>
  </si>
  <si>
    <t>1/180/5</t>
  </si>
  <si>
    <t>Напиток из свежемороженой ягоды</t>
  </si>
  <si>
    <t>Фрукт (Яблоко)</t>
  </si>
  <si>
    <t>1/120</t>
  </si>
  <si>
    <t>М2017№174</t>
  </si>
  <si>
    <t>Каша вязкая молочная из кукурузной крупы</t>
  </si>
  <si>
    <t>П2013№620</t>
  </si>
  <si>
    <t>ТТК№2147</t>
  </si>
  <si>
    <t>Бутерброд "Школьный"</t>
  </si>
  <si>
    <t>М2004№684</t>
  </si>
  <si>
    <t>Кондитерское изделие (пряник глазированный)</t>
  </si>
  <si>
    <t>ТТК№2210</t>
  </si>
  <si>
    <t>Салат "Бусинка"*</t>
  </si>
  <si>
    <t>М2017№96</t>
  </si>
  <si>
    <t>Рассольник "Ленинградский" со сметаной</t>
  </si>
  <si>
    <t>ТТК№2324</t>
  </si>
  <si>
    <t>Напиток из фруктово-плодовой смеси микс</t>
  </si>
  <si>
    <t>ТТК№2131 ТТК№2277</t>
  </si>
  <si>
    <t>Котлета "Бабрики" с соусом "Помидорка"</t>
  </si>
  <si>
    <t>Каша вязкая пшенная</t>
  </si>
  <si>
    <t>Н2020№54-2гн</t>
  </si>
  <si>
    <t>Овощи натуральные свежие (Огурец)*</t>
  </si>
  <si>
    <t>ТТК№2277</t>
  </si>
  <si>
    <t>П2001№34</t>
  </si>
  <si>
    <t>Свекольник со сметаной</t>
  </si>
  <si>
    <t>ТТК№2272 ТТК№2278</t>
  </si>
  <si>
    <t>Голень запеченая с соусом "Фирменный"</t>
  </si>
  <si>
    <t>1/80/20</t>
  </si>
  <si>
    <t>М2017№310</t>
  </si>
  <si>
    <t>Вареники с картофелем и маслом сливочным</t>
  </si>
  <si>
    <t>Фрукт (Апельсин)</t>
  </si>
  <si>
    <t>ТТК№907 ТТК№2261</t>
  </si>
  <si>
    <t>Сырники из творога с соусом "Рубин"</t>
  </si>
  <si>
    <t>Хлебобулочное изделие (булочка с посыпкой)</t>
  </si>
  <si>
    <t>М2017№112</t>
  </si>
  <si>
    <t>Суп картофельный с макаронными изделиями</t>
  </si>
  <si>
    <t>М2017№342</t>
  </si>
  <si>
    <t>Каша вязкая молочная рисовая</t>
  </si>
  <si>
    <t>М2017№131</t>
  </si>
  <si>
    <t>Горошек консервированный</t>
  </si>
  <si>
    <t>ТТК№2255</t>
  </si>
  <si>
    <t>Омлет "Минутка"</t>
  </si>
  <si>
    <t>М2016№95</t>
  </si>
  <si>
    <t>ТТК№2063 ТТК№2277</t>
  </si>
  <si>
    <t>Котлета "Особая" с соусом "Помидорка"</t>
  </si>
  <si>
    <t>М2017№302</t>
  </si>
  <si>
    <t>Каша  гречневая рассыпчатая</t>
  </si>
  <si>
    <t>М2017№263</t>
  </si>
  <si>
    <t>ТТК№2092</t>
  </si>
  <si>
    <t>Огурцы пикантные*</t>
  </si>
  <si>
    <t>П2013№48</t>
  </si>
  <si>
    <t>Салат из квашеной капусты с луком</t>
  </si>
  <si>
    <t>ТТК№490 ТТК№2277</t>
  </si>
  <si>
    <t>М2017№309</t>
  </si>
  <si>
    <t>ТТК№2177</t>
  </si>
  <si>
    <t>Вареники "Колдуны" с маслом сливочным</t>
  </si>
  <si>
    <t>Овощи натуральные свежие (помидор)*</t>
  </si>
  <si>
    <t>ТТК№2342</t>
  </si>
  <si>
    <t>Гречка по-купечески</t>
  </si>
  <si>
    <t>М2016№266</t>
  </si>
  <si>
    <t>Рыба запеченная в сметанном соусе</t>
  </si>
  <si>
    <t>ТТК№825</t>
  </si>
  <si>
    <t>Вареники из творога с маслом сливочным</t>
  </si>
  <si>
    <t>ТТК№820/1</t>
  </si>
  <si>
    <t>Запеканка из творога с повидлом</t>
  </si>
  <si>
    <t>М2017№7</t>
  </si>
  <si>
    <t>Бутерброд горячий с сыром</t>
  </si>
  <si>
    <t>М2017№82</t>
  </si>
  <si>
    <t>П2001№162</t>
  </si>
  <si>
    <t>Печень по-строгановски с соусом сметанным</t>
  </si>
  <si>
    <t>М2017№128</t>
  </si>
  <si>
    <t>Каша жидкая молочная гречневая</t>
  </si>
  <si>
    <t>Овощи натуральные свежие (Огурец, помидор)*</t>
  </si>
  <si>
    <t>ТТК№510/1</t>
  </si>
  <si>
    <t>Котлета "Нежная"</t>
  </si>
  <si>
    <t>Огурцы пикантные**</t>
  </si>
  <si>
    <t>Суп с макаронными изделиями и картофелем</t>
  </si>
  <si>
    <t>Напиток из свежемороженной ягоды</t>
  </si>
  <si>
    <t>Кондитерское изделие (печенье овсяное)</t>
  </si>
  <si>
    <t>М2016№32</t>
  </si>
  <si>
    <t>Салат из свеклы с сыром</t>
  </si>
  <si>
    <t>М2017№88</t>
  </si>
  <si>
    <t>М2017№291</t>
  </si>
  <si>
    <t>Овощи натуральные свежие (Помидор)*</t>
  </si>
  <si>
    <t>1/12</t>
  </si>
  <si>
    <t>Овощи натуральные свежие (Огурец)**</t>
  </si>
  <si>
    <t>Тип приема</t>
  </si>
  <si>
    <t>9,24</t>
  </si>
  <si>
    <t>10,51</t>
  </si>
  <si>
    <t>1,36</t>
  </si>
  <si>
    <t>Завтрак</t>
  </si>
  <si>
    <t>Обед</t>
  </si>
  <si>
    <t>Полдник</t>
  </si>
  <si>
    <t>4,46</t>
  </si>
  <si>
    <t>2,17</t>
  </si>
  <si>
    <t>1,86</t>
  </si>
  <si>
    <t>11,39</t>
  </si>
  <si>
    <t>7,85</t>
  </si>
  <si>
    <t>5,02</t>
  </si>
  <si>
    <t>14,66</t>
  </si>
  <si>
    <t>11,09</t>
  </si>
  <si>
    <t>5,43</t>
  </si>
  <si>
    <t>5,62</t>
  </si>
  <si>
    <t>2,04</t>
  </si>
  <si>
    <t>20,43</t>
  </si>
  <si>
    <t>0,82</t>
  </si>
  <si>
    <t>1,24</t>
  </si>
  <si>
    <t>2,85</t>
  </si>
  <si>
    <t>14,30</t>
  </si>
  <si>
    <t>8,56</t>
  </si>
  <si>
    <t>1,89</t>
  </si>
  <si>
    <t>2,48</t>
  </si>
  <si>
    <t>26,85</t>
  </si>
  <si>
    <t>35,44</t>
  </si>
  <si>
    <t>5,66</t>
  </si>
  <si>
    <t>4,05</t>
  </si>
  <si>
    <t>34,04</t>
  </si>
  <si>
    <t>6,25</t>
  </si>
  <si>
    <t>3,72</t>
  </si>
  <si>
    <t>9,85</t>
  </si>
  <si>
    <t>1,7</t>
  </si>
  <si>
    <t>31,6</t>
  </si>
  <si>
    <t>11,73</t>
  </si>
  <si>
    <t>4,22</t>
  </si>
  <si>
    <t>10,29</t>
  </si>
  <si>
    <t>3,10</t>
  </si>
  <si>
    <t>31,09</t>
  </si>
  <si>
    <t>5,04</t>
  </si>
  <si>
    <t>3,96</t>
  </si>
  <si>
    <t>2,72</t>
  </si>
  <si>
    <t>10,47</t>
  </si>
  <si>
    <t>9,52</t>
  </si>
  <si>
    <t>4,76</t>
  </si>
  <si>
    <t>5,22</t>
  </si>
  <si>
    <t>28,44</t>
  </si>
  <si>
    <t>10,18</t>
  </si>
  <si>
    <t>4,10</t>
  </si>
  <si>
    <t>20,40</t>
  </si>
  <si>
    <t>1,70</t>
  </si>
  <si>
    <t>38,81</t>
  </si>
  <si>
    <t>13,18</t>
  </si>
  <si>
    <t>5,98</t>
  </si>
  <si>
    <t>16,80</t>
  </si>
  <si>
    <t>8,40</t>
  </si>
  <si>
    <t>11,98</t>
  </si>
  <si>
    <t>1,55</t>
  </si>
  <si>
    <t>50,87</t>
  </si>
  <si>
    <t>10,99</t>
  </si>
  <si>
    <t>38</t>
  </si>
  <si>
    <t>Пельмени мясные  с маслом сливочным</t>
  </si>
  <si>
    <t>Пельмени мясные с маслом сливочным</t>
  </si>
  <si>
    <t>Фишболы п/ф с соусом "Помидорка"</t>
  </si>
  <si>
    <t>Котлета "Куриная" П/Ф с соусом "Помидорка"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</si>
</sst>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center"/>
    </xf>
    <xf numFmtId="2" fontId="4" fillId="2" borderId="17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2" borderId="1" xfId="0" applyFont="1" applyFill="1" applyBorder="1"/>
    <xf numFmtId="2" fontId="4" fillId="2" borderId="10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2" borderId="0" xfId="0" applyFont="1" applyFill="1"/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10" xfId="1" applyNumberFormat="1" applyFont="1" applyFill="1" applyBorder="1" applyAlignment="1">
      <alignment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0" fontId="4" fillId="2" borderId="12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vertical="center" wrapText="1"/>
    </xf>
    <xf numFmtId="49" fontId="4" fillId="2" borderId="14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vertical="center" wrapText="1"/>
    </xf>
    <xf numFmtId="2" fontId="4" fillId="2" borderId="18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2"/>
  <sheetViews>
    <sheetView tabSelected="1" zoomScaleSheetLayoutView="120" workbookViewId="0">
      <pane xSplit="2" ySplit="7" topLeftCell="C167" activePane="bottomRight" state="frozen"/>
      <selection pane="topRight" activeCell="C1" sqref="C1"/>
      <selection pane="bottomLeft" activeCell="A8" sqref="A8"/>
      <selection pane="bottomRight" activeCell="C191" sqref="C191"/>
    </sheetView>
  </sheetViews>
  <sheetFormatPr defaultRowHeight="12.75" x14ac:dyDescent="0.2"/>
  <cols>
    <col min="1" max="1" width="9.140625" style="25"/>
    <col min="2" max="2" width="21.85546875" style="25" customWidth="1"/>
    <col min="3" max="3" width="34.140625" style="25" customWidth="1"/>
    <col min="4" max="4" width="12.28515625" style="25" customWidth="1"/>
    <col min="5" max="6" width="9.85546875" style="25" customWidth="1"/>
    <col min="7" max="7" width="7.42578125" style="25" customWidth="1"/>
    <col min="8" max="8" width="7.85546875" style="25" customWidth="1"/>
    <col min="9" max="10" width="12.5703125" style="25" customWidth="1"/>
    <col min="11" max="16384" width="9.140625" style="25"/>
  </cols>
  <sheetData>
    <row r="1" spans="1:37" x14ac:dyDescent="0.2">
      <c r="F1" s="28"/>
      <c r="G1" s="28"/>
      <c r="H1" s="28"/>
      <c r="I1" s="28"/>
      <c r="J1" s="28"/>
      <c r="K1" s="28"/>
    </row>
    <row r="2" spans="1:37" x14ac:dyDescent="0.2">
      <c r="F2" s="26"/>
      <c r="G2" s="26"/>
      <c r="H2" s="26"/>
      <c r="I2" s="26"/>
      <c r="J2" s="26"/>
      <c r="K2" s="26"/>
    </row>
    <row r="3" spans="1:37" x14ac:dyDescent="0.2">
      <c r="F3" s="27"/>
      <c r="G3" s="27"/>
      <c r="H3" s="27"/>
      <c r="I3" s="27"/>
      <c r="J3" s="27"/>
      <c r="K3" s="27"/>
    </row>
    <row r="4" spans="1:37" x14ac:dyDescent="0.2">
      <c r="F4" s="27"/>
      <c r="G4" s="27"/>
      <c r="H4" s="27"/>
      <c r="I4" s="27"/>
      <c r="J4" s="27"/>
      <c r="K4" s="27"/>
    </row>
    <row r="5" spans="1:37" x14ac:dyDescent="0.2">
      <c r="F5" s="27"/>
      <c r="G5" s="27"/>
      <c r="H5" s="27"/>
      <c r="I5" s="27"/>
      <c r="J5" s="27"/>
      <c r="K5" s="27"/>
    </row>
    <row r="7" spans="1:37" x14ac:dyDescent="0.2">
      <c r="A7" s="29" t="s">
        <v>80</v>
      </c>
      <c r="B7" s="29" t="s">
        <v>6</v>
      </c>
      <c r="C7" s="29" t="s">
        <v>81</v>
      </c>
      <c r="D7" s="29" t="s">
        <v>190</v>
      </c>
      <c r="E7" s="29" t="s">
        <v>88</v>
      </c>
      <c r="F7" s="29" t="s">
        <v>82</v>
      </c>
      <c r="G7" s="30" t="s">
        <v>83</v>
      </c>
      <c r="H7" s="30" t="s">
        <v>84</v>
      </c>
      <c r="I7" s="30" t="s">
        <v>85</v>
      </c>
      <c r="J7" s="29" t="s">
        <v>86</v>
      </c>
      <c r="K7" s="31" t="s">
        <v>87</v>
      </c>
      <c r="L7" s="22"/>
    </row>
    <row r="8" spans="1:37" s="22" customFormat="1" x14ac:dyDescent="0.2">
      <c r="A8" s="22" t="s">
        <v>90</v>
      </c>
      <c r="B8" s="32" t="s">
        <v>96</v>
      </c>
      <c r="C8" s="15" t="s">
        <v>97</v>
      </c>
      <c r="D8" s="20" t="s">
        <v>194</v>
      </c>
      <c r="E8" s="2" t="s">
        <v>191</v>
      </c>
      <c r="F8" s="16" t="s">
        <v>18</v>
      </c>
      <c r="G8" s="17">
        <v>7.1</v>
      </c>
      <c r="H8" s="17">
        <v>6.5</v>
      </c>
      <c r="I8" s="17">
        <v>27.7</v>
      </c>
      <c r="J8" s="33">
        <f t="shared" ref="J8:J14" si="0">I8*4+H8*9+G8*4</f>
        <v>197.70000000000002</v>
      </c>
      <c r="K8" s="24">
        <f>20/150*200</f>
        <v>26.666666666666668</v>
      </c>
      <c r="L8" s="22" t="s">
        <v>68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x14ac:dyDescent="0.2">
      <c r="A9" s="22" t="s">
        <v>92</v>
      </c>
      <c r="B9" s="7" t="s">
        <v>98</v>
      </c>
      <c r="C9" s="1" t="s">
        <v>99</v>
      </c>
      <c r="D9" s="19" t="s">
        <v>194</v>
      </c>
      <c r="E9" s="4">
        <v>11.73</v>
      </c>
      <c r="F9" s="2" t="s">
        <v>57</v>
      </c>
      <c r="G9" s="3">
        <v>6.57</v>
      </c>
      <c r="H9" s="3">
        <v>6.65</v>
      </c>
      <c r="I9" s="3">
        <v>12.53</v>
      </c>
      <c r="J9" s="33">
        <f t="shared" si="0"/>
        <v>136.25</v>
      </c>
      <c r="K9" s="22">
        <v>23</v>
      </c>
      <c r="L9" s="22" t="s">
        <v>68</v>
      </c>
    </row>
    <row r="10" spans="1:37" x14ac:dyDescent="0.2">
      <c r="A10" s="22" t="s">
        <v>93</v>
      </c>
      <c r="B10" s="7" t="s">
        <v>51</v>
      </c>
      <c r="C10" s="18" t="s">
        <v>5</v>
      </c>
      <c r="D10" s="5" t="s">
        <v>194</v>
      </c>
      <c r="E10" s="2" t="s">
        <v>192</v>
      </c>
      <c r="F10" s="2" t="s">
        <v>18</v>
      </c>
      <c r="G10" s="3">
        <v>4.1100000000000003</v>
      </c>
      <c r="H10" s="3">
        <v>6</v>
      </c>
      <c r="I10" s="3">
        <v>12.55</v>
      </c>
      <c r="J10" s="6">
        <f t="shared" si="0"/>
        <v>120.64</v>
      </c>
      <c r="K10" s="22">
        <v>25</v>
      </c>
      <c r="L10" s="22" t="s">
        <v>68</v>
      </c>
    </row>
    <row r="11" spans="1:37" x14ac:dyDescent="0.2">
      <c r="A11" s="22" t="s">
        <v>89</v>
      </c>
      <c r="B11" s="21" t="s">
        <v>11</v>
      </c>
      <c r="C11" s="1" t="s">
        <v>4</v>
      </c>
      <c r="D11" s="19" t="s">
        <v>194</v>
      </c>
      <c r="E11" s="2" t="s">
        <v>198</v>
      </c>
      <c r="F11" s="2" t="s">
        <v>100</v>
      </c>
      <c r="G11" s="3">
        <v>2.66</v>
      </c>
      <c r="H11" s="3">
        <v>0.28000000000000003</v>
      </c>
      <c r="I11" s="3">
        <v>17.22</v>
      </c>
      <c r="J11" s="6">
        <f t="shared" si="0"/>
        <v>82.039999999999992</v>
      </c>
      <c r="K11" s="24">
        <f>5/20*35</f>
        <v>8.75</v>
      </c>
      <c r="L11" s="22" t="s">
        <v>68</v>
      </c>
    </row>
    <row r="12" spans="1:37" x14ac:dyDescent="0.2">
      <c r="A12" s="22" t="s">
        <v>89</v>
      </c>
      <c r="B12" s="5" t="s">
        <v>11</v>
      </c>
      <c r="C12" s="1" t="s">
        <v>2</v>
      </c>
      <c r="D12" s="19" t="s">
        <v>194</v>
      </c>
      <c r="E12" s="2" t="s">
        <v>193</v>
      </c>
      <c r="F12" s="2" t="s">
        <v>24</v>
      </c>
      <c r="G12" s="3">
        <v>0.12</v>
      </c>
      <c r="H12" s="3">
        <v>0.24</v>
      </c>
      <c r="I12" s="3">
        <v>6.68</v>
      </c>
      <c r="J12" s="6">
        <f t="shared" si="0"/>
        <v>29.36</v>
      </c>
      <c r="K12" s="55">
        <v>5</v>
      </c>
      <c r="L12" s="22" t="s">
        <v>68</v>
      </c>
    </row>
    <row r="13" spans="1:37" x14ac:dyDescent="0.2">
      <c r="A13" s="22" t="s">
        <v>91</v>
      </c>
      <c r="B13" s="7" t="s">
        <v>101</v>
      </c>
      <c r="C13" s="1" t="s">
        <v>9</v>
      </c>
      <c r="D13" s="19" t="s">
        <v>195</v>
      </c>
      <c r="E13" s="2" t="s">
        <v>197</v>
      </c>
      <c r="F13" s="2" t="s">
        <v>18</v>
      </c>
      <c r="G13" s="3">
        <v>4.3899999999999997</v>
      </c>
      <c r="H13" s="3">
        <v>4.21</v>
      </c>
      <c r="I13" s="3">
        <v>13.23</v>
      </c>
      <c r="J13" s="6">
        <f t="shared" si="0"/>
        <v>108.37</v>
      </c>
      <c r="K13" s="22">
        <f>15/250*200</f>
        <v>12</v>
      </c>
      <c r="L13" s="22" t="s">
        <v>68</v>
      </c>
    </row>
    <row r="14" spans="1:37" x14ac:dyDescent="0.2">
      <c r="A14" s="22" t="s">
        <v>92</v>
      </c>
      <c r="B14" s="7" t="s">
        <v>102</v>
      </c>
      <c r="C14" s="1" t="s">
        <v>14</v>
      </c>
      <c r="D14" s="19" t="s">
        <v>195</v>
      </c>
      <c r="E14" s="4">
        <v>2.33</v>
      </c>
      <c r="F14" s="2" t="s">
        <v>24</v>
      </c>
      <c r="G14" s="3">
        <v>2.48</v>
      </c>
      <c r="H14" s="3">
        <v>0.32</v>
      </c>
      <c r="I14" s="3">
        <v>15.2</v>
      </c>
      <c r="J14" s="6">
        <f t="shared" si="0"/>
        <v>73.599999999999994</v>
      </c>
      <c r="K14" s="24">
        <v>6</v>
      </c>
      <c r="L14" s="22" t="s">
        <v>68</v>
      </c>
    </row>
    <row r="15" spans="1:37" ht="25.5" x14ac:dyDescent="0.2">
      <c r="A15" s="22" t="s">
        <v>90</v>
      </c>
      <c r="B15" s="7" t="s">
        <v>103</v>
      </c>
      <c r="C15" s="1" t="s">
        <v>253</v>
      </c>
      <c r="D15" s="19" t="s">
        <v>195</v>
      </c>
      <c r="E15" s="4">
        <v>47.21</v>
      </c>
      <c r="F15" s="4" t="s">
        <v>104</v>
      </c>
      <c r="G15" s="3">
        <v>11.52</v>
      </c>
      <c r="H15" s="3">
        <v>11.2</v>
      </c>
      <c r="I15" s="3">
        <v>32.5</v>
      </c>
      <c r="J15" s="6">
        <f t="shared" ref="J15:J19" si="1">I15*4+H15*9+G15*4</f>
        <v>276.88</v>
      </c>
      <c r="K15" s="24">
        <f>65/200*180</f>
        <v>58.5</v>
      </c>
      <c r="L15" s="22" t="s">
        <v>68</v>
      </c>
    </row>
    <row r="16" spans="1:37" x14ac:dyDescent="0.2">
      <c r="A16" s="22" t="s">
        <v>93</v>
      </c>
      <c r="B16" s="7" t="s">
        <v>39</v>
      </c>
      <c r="C16" s="1" t="s">
        <v>105</v>
      </c>
      <c r="D16" s="19" t="s">
        <v>195</v>
      </c>
      <c r="E16" s="4">
        <v>4.8899999999999997</v>
      </c>
      <c r="F16" s="4" t="s">
        <v>18</v>
      </c>
      <c r="G16" s="3">
        <v>0.21</v>
      </c>
      <c r="H16" s="3">
        <v>0.95</v>
      </c>
      <c r="I16" s="3">
        <v>22.8</v>
      </c>
      <c r="J16" s="6">
        <f t="shared" si="1"/>
        <v>100.59</v>
      </c>
      <c r="K16" s="24">
        <v>12</v>
      </c>
      <c r="L16" s="22" t="s">
        <v>68</v>
      </c>
    </row>
    <row r="17" spans="1:12" x14ac:dyDescent="0.2">
      <c r="A17" s="22" t="s">
        <v>89</v>
      </c>
      <c r="B17" s="7" t="s">
        <v>11</v>
      </c>
      <c r="C17" s="1" t="s">
        <v>2</v>
      </c>
      <c r="D17" s="19" t="s">
        <v>195</v>
      </c>
      <c r="E17" s="4">
        <v>1.36</v>
      </c>
      <c r="F17" s="2" t="s">
        <v>24</v>
      </c>
      <c r="G17" s="3">
        <v>0.12</v>
      </c>
      <c r="H17" s="3">
        <v>0.24</v>
      </c>
      <c r="I17" s="3">
        <v>6.68</v>
      </c>
      <c r="J17" s="6">
        <f t="shared" si="1"/>
        <v>29.36</v>
      </c>
      <c r="K17" s="55">
        <v>5</v>
      </c>
      <c r="L17" s="22" t="s">
        <v>68</v>
      </c>
    </row>
    <row r="18" spans="1:12" x14ac:dyDescent="0.2">
      <c r="A18" s="22" t="s">
        <v>89</v>
      </c>
      <c r="B18" s="8" t="s">
        <v>11</v>
      </c>
      <c r="C18" s="1" t="s">
        <v>4</v>
      </c>
      <c r="D18" s="19" t="s">
        <v>195</v>
      </c>
      <c r="E18" s="2" t="s">
        <v>199</v>
      </c>
      <c r="F18" s="2" t="s">
        <v>17</v>
      </c>
      <c r="G18" s="3">
        <v>2.2799999999999998</v>
      </c>
      <c r="H18" s="3">
        <v>0.24</v>
      </c>
      <c r="I18" s="3">
        <v>14.76</v>
      </c>
      <c r="J18" s="6">
        <f t="shared" si="1"/>
        <v>70.320000000000007</v>
      </c>
      <c r="K18" s="24">
        <f>5/20*30</f>
        <v>7.5</v>
      </c>
      <c r="L18" s="22" t="s">
        <v>68</v>
      </c>
    </row>
    <row r="19" spans="1:12" x14ac:dyDescent="0.2">
      <c r="A19" s="22" t="s">
        <v>95</v>
      </c>
      <c r="B19" s="7" t="s">
        <v>11</v>
      </c>
      <c r="C19" s="1" t="s">
        <v>106</v>
      </c>
      <c r="D19" s="19" t="s">
        <v>195</v>
      </c>
      <c r="E19" s="2" t="s">
        <v>200</v>
      </c>
      <c r="F19" s="2" t="s">
        <v>107</v>
      </c>
      <c r="G19" s="3">
        <v>0.48</v>
      </c>
      <c r="H19" s="3">
        <v>0.48</v>
      </c>
      <c r="I19" s="3">
        <v>11.76</v>
      </c>
      <c r="J19" s="6">
        <f t="shared" si="1"/>
        <v>53.28</v>
      </c>
      <c r="K19" s="22">
        <f>15/100*120</f>
        <v>18</v>
      </c>
      <c r="L19" s="22" t="s">
        <v>68</v>
      </c>
    </row>
    <row r="20" spans="1:12" ht="25.5" x14ac:dyDescent="0.2">
      <c r="A20" s="22" t="s">
        <v>90</v>
      </c>
      <c r="B20" s="7" t="s">
        <v>108</v>
      </c>
      <c r="C20" s="1" t="s">
        <v>109</v>
      </c>
      <c r="D20" s="19" t="s">
        <v>196</v>
      </c>
      <c r="E20" s="2" t="s">
        <v>201</v>
      </c>
      <c r="F20" s="4" t="s">
        <v>41</v>
      </c>
      <c r="G20" s="3">
        <v>5.5</v>
      </c>
      <c r="H20" s="3">
        <v>7.9</v>
      </c>
      <c r="I20" s="3">
        <v>36.299999999999997</v>
      </c>
      <c r="J20" s="6">
        <f>I20*4+H20*9+G20*4</f>
        <v>238.3</v>
      </c>
      <c r="K20" s="24">
        <v>20</v>
      </c>
      <c r="L20" s="22" t="s">
        <v>68</v>
      </c>
    </row>
    <row r="21" spans="1:12" ht="25.5" x14ac:dyDescent="0.2">
      <c r="A21" s="22" t="s">
        <v>93</v>
      </c>
      <c r="B21" s="7" t="s">
        <v>110</v>
      </c>
      <c r="C21" s="1" t="s">
        <v>63</v>
      </c>
      <c r="D21" s="19" t="s">
        <v>196</v>
      </c>
      <c r="E21" s="2" t="s">
        <v>202</v>
      </c>
      <c r="F21" s="4" t="s">
        <v>22</v>
      </c>
      <c r="G21" s="3">
        <v>0</v>
      </c>
      <c r="H21" s="3">
        <v>0</v>
      </c>
      <c r="I21" s="3">
        <v>16.739999999999998</v>
      </c>
      <c r="J21" s="6">
        <f>I21*4+H21*9+G21*4</f>
        <v>66.959999999999994</v>
      </c>
      <c r="K21" s="56">
        <v>10</v>
      </c>
      <c r="L21" s="22" t="s">
        <v>68</v>
      </c>
    </row>
    <row r="22" spans="1:12" x14ac:dyDescent="0.2">
      <c r="A22" s="22" t="s">
        <v>89</v>
      </c>
      <c r="B22" s="7" t="s">
        <v>11</v>
      </c>
      <c r="C22" s="1" t="s">
        <v>4</v>
      </c>
      <c r="D22" s="19" t="s">
        <v>196</v>
      </c>
      <c r="E22" s="4">
        <v>1.24</v>
      </c>
      <c r="F22" s="2" t="s">
        <v>24</v>
      </c>
      <c r="G22" s="3">
        <v>1.5</v>
      </c>
      <c r="H22" s="3">
        <v>0.16</v>
      </c>
      <c r="I22" s="3">
        <v>9.8000000000000007</v>
      </c>
      <c r="J22" s="6">
        <f>I22*4+H22*9+G22*4</f>
        <v>46.64</v>
      </c>
      <c r="K22" s="24">
        <v>5</v>
      </c>
      <c r="L22" s="22" t="s">
        <v>68</v>
      </c>
    </row>
    <row r="23" spans="1:12" x14ac:dyDescent="0.2">
      <c r="A23" s="22" t="s">
        <v>90</v>
      </c>
      <c r="B23" s="7" t="s">
        <v>40</v>
      </c>
      <c r="C23" s="1" t="s">
        <v>33</v>
      </c>
      <c r="D23" s="19" t="s">
        <v>194</v>
      </c>
      <c r="E23" s="4" t="s">
        <v>203</v>
      </c>
      <c r="F23" s="2" t="s">
        <v>18</v>
      </c>
      <c r="G23" s="3">
        <v>10.5</v>
      </c>
      <c r="H23" s="3">
        <v>10.5</v>
      </c>
      <c r="I23" s="3">
        <v>53.2</v>
      </c>
      <c r="J23" s="6">
        <f t="shared" ref="J23:J57" si="2">I23*4+H23*9+G23*4</f>
        <v>349.3</v>
      </c>
      <c r="K23" s="24">
        <v>30</v>
      </c>
      <c r="L23" s="22" t="s">
        <v>71</v>
      </c>
    </row>
    <row r="24" spans="1:12" x14ac:dyDescent="0.2">
      <c r="A24" s="22" t="s">
        <v>92</v>
      </c>
      <c r="B24" s="7" t="s">
        <v>111</v>
      </c>
      <c r="C24" s="1" t="s">
        <v>112</v>
      </c>
      <c r="D24" s="19" t="s">
        <v>194</v>
      </c>
      <c r="E24" s="2" t="s">
        <v>204</v>
      </c>
      <c r="F24" s="2" t="s">
        <v>57</v>
      </c>
      <c r="G24" s="3">
        <v>4.4000000000000004</v>
      </c>
      <c r="H24" s="3">
        <v>5.0999999999999996</v>
      </c>
      <c r="I24" s="3">
        <v>13.3</v>
      </c>
      <c r="J24" s="6">
        <f t="shared" si="2"/>
        <v>116.69999999999999</v>
      </c>
      <c r="K24" s="22">
        <v>23</v>
      </c>
      <c r="L24" s="22" t="s">
        <v>71</v>
      </c>
    </row>
    <row r="25" spans="1:12" x14ac:dyDescent="0.2">
      <c r="A25" s="22" t="s">
        <v>93</v>
      </c>
      <c r="B25" s="7" t="s">
        <v>113</v>
      </c>
      <c r="C25" s="1" t="s">
        <v>10</v>
      </c>
      <c r="D25" s="19" t="s">
        <v>194</v>
      </c>
      <c r="E25" s="2" t="s">
        <v>66</v>
      </c>
      <c r="F25" s="2" t="s">
        <v>18</v>
      </c>
      <c r="G25" s="3">
        <v>0.4</v>
      </c>
      <c r="H25" s="3">
        <v>0.1</v>
      </c>
      <c r="I25" s="3">
        <v>0.08</v>
      </c>
      <c r="J25" s="6">
        <f t="shared" si="2"/>
        <v>2.8200000000000003</v>
      </c>
      <c r="K25" s="24">
        <v>2</v>
      </c>
      <c r="L25" s="22" t="s">
        <v>71</v>
      </c>
    </row>
    <row r="26" spans="1:12" x14ac:dyDescent="0.2">
      <c r="A26" s="22" t="s">
        <v>89</v>
      </c>
      <c r="B26" s="7" t="s">
        <v>11</v>
      </c>
      <c r="C26" s="1" t="s">
        <v>2</v>
      </c>
      <c r="D26" s="19" t="s">
        <v>194</v>
      </c>
      <c r="E26" s="2" t="s">
        <v>193</v>
      </c>
      <c r="F26" s="2" t="s">
        <v>24</v>
      </c>
      <c r="G26" s="3">
        <v>0.12</v>
      </c>
      <c r="H26" s="3">
        <v>0.24</v>
      </c>
      <c r="I26" s="3">
        <v>6.68</v>
      </c>
      <c r="J26" s="6">
        <f t="shared" si="2"/>
        <v>29.36</v>
      </c>
      <c r="K26" s="55">
        <v>5</v>
      </c>
      <c r="L26" s="22" t="s">
        <v>71</v>
      </c>
    </row>
    <row r="27" spans="1:12" ht="25.5" x14ac:dyDescent="0.2">
      <c r="A27" s="22" t="s">
        <v>95</v>
      </c>
      <c r="B27" s="7" t="s">
        <v>11</v>
      </c>
      <c r="C27" s="1" t="s">
        <v>114</v>
      </c>
      <c r="D27" s="19" t="s">
        <v>194</v>
      </c>
      <c r="E27" s="2" t="s">
        <v>205</v>
      </c>
      <c r="F27" s="2" t="s">
        <v>32</v>
      </c>
      <c r="G27" s="3">
        <v>2.44</v>
      </c>
      <c r="H27" s="3">
        <v>1.68</v>
      </c>
      <c r="I27" s="3">
        <v>29.88</v>
      </c>
      <c r="J27" s="6">
        <f t="shared" si="2"/>
        <v>144.39999999999998</v>
      </c>
      <c r="K27" s="22">
        <v>8</v>
      </c>
      <c r="L27" s="22" t="s">
        <v>71</v>
      </c>
    </row>
    <row r="28" spans="1:12" x14ac:dyDescent="0.2">
      <c r="A28" s="22" t="s">
        <v>92</v>
      </c>
      <c r="B28" s="7" t="s">
        <v>115</v>
      </c>
      <c r="C28" s="1" t="s">
        <v>116</v>
      </c>
      <c r="D28" s="19" t="s">
        <v>195</v>
      </c>
      <c r="E28" s="2" t="s">
        <v>206</v>
      </c>
      <c r="F28" s="2" t="s">
        <v>31</v>
      </c>
      <c r="G28" s="3">
        <v>1.27</v>
      </c>
      <c r="H28" s="3">
        <v>3.07</v>
      </c>
      <c r="I28" s="3">
        <v>3</v>
      </c>
      <c r="J28" s="6">
        <f t="shared" si="2"/>
        <v>44.709999999999994</v>
      </c>
      <c r="K28" s="22">
        <f>15/100*60</f>
        <v>9</v>
      </c>
      <c r="L28" s="22" t="s">
        <v>71</v>
      </c>
    </row>
    <row r="29" spans="1:12" ht="25.5" x14ac:dyDescent="0.2">
      <c r="A29" s="22" t="s">
        <v>91</v>
      </c>
      <c r="B29" s="7" t="s">
        <v>117</v>
      </c>
      <c r="C29" s="1" t="s">
        <v>118</v>
      </c>
      <c r="D29" s="19" t="s">
        <v>195</v>
      </c>
      <c r="E29" s="4">
        <v>10.18</v>
      </c>
      <c r="F29" s="2" t="s">
        <v>43</v>
      </c>
      <c r="G29" s="3">
        <v>1.85</v>
      </c>
      <c r="H29" s="3">
        <v>5</v>
      </c>
      <c r="I29" s="3">
        <v>10.050000000000001</v>
      </c>
      <c r="J29" s="6">
        <f t="shared" si="2"/>
        <v>92.600000000000009</v>
      </c>
      <c r="K29" s="22">
        <f>25/250*200</f>
        <v>20</v>
      </c>
      <c r="L29" s="22" t="s">
        <v>71</v>
      </c>
    </row>
    <row r="30" spans="1:12" x14ac:dyDescent="0.2">
      <c r="A30" s="22" t="s">
        <v>90</v>
      </c>
      <c r="B30" s="9" t="s">
        <v>59</v>
      </c>
      <c r="C30" s="1" t="s">
        <v>58</v>
      </c>
      <c r="D30" s="19" t="s">
        <v>195</v>
      </c>
      <c r="E30" s="4">
        <v>34.630000000000003</v>
      </c>
      <c r="F30" s="4" t="s">
        <v>22</v>
      </c>
      <c r="G30" s="3">
        <v>15.14</v>
      </c>
      <c r="H30" s="3">
        <v>33.799999999999997</v>
      </c>
      <c r="I30" s="3">
        <v>31.06</v>
      </c>
      <c r="J30" s="6">
        <f t="shared" si="2"/>
        <v>489</v>
      </c>
      <c r="K30" s="22">
        <f>60/150*180</f>
        <v>72</v>
      </c>
      <c r="L30" s="22" t="s">
        <v>71</v>
      </c>
    </row>
    <row r="31" spans="1:12" ht="25.5" x14ac:dyDescent="0.2">
      <c r="A31" s="22" t="s">
        <v>93</v>
      </c>
      <c r="B31" s="7" t="s">
        <v>119</v>
      </c>
      <c r="C31" s="1" t="s">
        <v>120</v>
      </c>
      <c r="D31" s="19" t="s">
        <v>195</v>
      </c>
      <c r="E31" s="4">
        <v>4.0999999999999996</v>
      </c>
      <c r="F31" s="4" t="s">
        <v>18</v>
      </c>
      <c r="G31" s="3">
        <v>0.7</v>
      </c>
      <c r="H31" s="3">
        <v>0.3</v>
      </c>
      <c r="I31" s="3">
        <v>19.3</v>
      </c>
      <c r="J31" s="6">
        <f t="shared" si="2"/>
        <v>82.7</v>
      </c>
      <c r="K31" s="24">
        <v>12</v>
      </c>
      <c r="L31" s="22" t="s">
        <v>71</v>
      </c>
    </row>
    <row r="32" spans="1:12" x14ac:dyDescent="0.2">
      <c r="A32" s="22" t="s">
        <v>89</v>
      </c>
      <c r="B32" s="7" t="s">
        <v>11</v>
      </c>
      <c r="C32" s="1" t="s">
        <v>4</v>
      </c>
      <c r="D32" s="19" t="s">
        <v>195</v>
      </c>
      <c r="E32" s="4">
        <v>2.48</v>
      </c>
      <c r="F32" s="2" t="s">
        <v>32</v>
      </c>
      <c r="G32" s="3">
        <v>3.04</v>
      </c>
      <c r="H32" s="3">
        <v>0.32</v>
      </c>
      <c r="I32" s="3">
        <v>19.68</v>
      </c>
      <c r="J32" s="6">
        <f t="shared" si="2"/>
        <v>93.759999999999991</v>
      </c>
      <c r="K32" s="24">
        <v>10</v>
      </c>
      <c r="L32" s="22" t="s">
        <v>71</v>
      </c>
    </row>
    <row r="33" spans="1:12" x14ac:dyDescent="0.2">
      <c r="A33" s="22" t="s">
        <v>89</v>
      </c>
      <c r="B33" s="7" t="s">
        <v>11</v>
      </c>
      <c r="C33" s="1" t="s">
        <v>2</v>
      </c>
      <c r="D33" s="19" t="s">
        <v>195</v>
      </c>
      <c r="E33" s="2" t="s">
        <v>207</v>
      </c>
      <c r="F33" s="2" t="s">
        <v>17</v>
      </c>
      <c r="G33" s="3">
        <v>0.18</v>
      </c>
      <c r="H33" s="3">
        <v>0.36</v>
      </c>
      <c r="I33" s="3">
        <v>10.02</v>
      </c>
      <c r="J33" s="6">
        <f t="shared" si="2"/>
        <v>44.04</v>
      </c>
      <c r="K33" s="55">
        <f>5/20*30</f>
        <v>7.5</v>
      </c>
      <c r="L33" s="22" t="s">
        <v>71</v>
      </c>
    </row>
    <row r="34" spans="1:12" ht="25.5" x14ac:dyDescent="0.2">
      <c r="A34" s="22" t="s">
        <v>90</v>
      </c>
      <c r="B34" s="9" t="s">
        <v>121</v>
      </c>
      <c r="C34" s="1" t="s">
        <v>122</v>
      </c>
      <c r="D34" s="19" t="s">
        <v>196</v>
      </c>
      <c r="E34" s="2" t="s">
        <v>208</v>
      </c>
      <c r="F34" s="4" t="s">
        <v>20</v>
      </c>
      <c r="G34" s="3">
        <v>7.54</v>
      </c>
      <c r="H34" s="3">
        <v>6.3</v>
      </c>
      <c r="I34" s="3">
        <v>6.1</v>
      </c>
      <c r="J34" s="6">
        <f t="shared" si="2"/>
        <v>111.25999999999999</v>
      </c>
      <c r="K34" s="22">
        <f>45+6</f>
        <v>51</v>
      </c>
      <c r="L34" s="22" t="s">
        <v>71</v>
      </c>
    </row>
    <row r="35" spans="1:12" x14ac:dyDescent="0.2">
      <c r="A35" s="22" t="s">
        <v>94</v>
      </c>
      <c r="B35" s="7" t="s">
        <v>50</v>
      </c>
      <c r="C35" s="1" t="s">
        <v>123</v>
      </c>
      <c r="D35" s="19" t="s">
        <v>196</v>
      </c>
      <c r="E35" s="4">
        <v>5.35</v>
      </c>
      <c r="F35" s="4" t="s">
        <v>41</v>
      </c>
      <c r="G35" s="3">
        <v>4.2</v>
      </c>
      <c r="H35" s="3">
        <v>5</v>
      </c>
      <c r="I35" s="3">
        <v>23.9</v>
      </c>
      <c r="J35" s="6">
        <f t="shared" si="2"/>
        <v>157.4</v>
      </c>
      <c r="K35" s="24">
        <v>15</v>
      </c>
      <c r="L35" s="22" t="s">
        <v>71</v>
      </c>
    </row>
    <row r="36" spans="1:12" x14ac:dyDescent="0.2">
      <c r="A36" s="22" t="s">
        <v>93</v>
      </c>
      <c r="B36" s="7" t="s">
        <v>124</v>
      </c>
      <c r="C36" s="1" t="s">
        <v>15</v>
      </c>
      <c r="D36" s="19" t="s">
        <v>196</v>
      </c>
      <c r="E36" s="2" t="s">
        <v>209</v>
      </c>
      <c r="F36" s="4" t="s">
        <v>18</v>
      </c>
      <c r="G36" s="3">
        <v>0.2</v>
      </c>
      <c r="H36" s="3">
        <v>0</v>
      </c>
      <c r="I36" s="3">
        <v>6.4</v>
      </c>
      <c r="J36" s="6">
        <f t="shared" si="2"/>
        <v>26.400000000000002</v>
      </c>
      <c r="K36" s="24">
        <v>5</v>
      </c>
      <c r="L36" s="22" t="s">
        <v>71</v>
      </c>
    </row>
    <row r="37" spans="1:12" x14ac:dyDescent="0.2">
      <c r="A37" s="22" t="s">
        <v>89</v>
      </c>
      <c r="B37" s="7" t="s">
        <v>11</v>
      </c>
      <c r="C37" s="1" t="s">
        <v>4</v>
      </c>
      <c r="D37" s="19" t="s">
        <v>196</v>
      </c>
      <c r="E37" s="2" t="s">
        <v>210</v>
      </c>
      <c r="F37" s="2" t="s">
        <v>24</v>
      </c>
      <c r="G37" s="3">
        <v>1.5</v>
      </c>
      <c r="H37" s="3">
        <v>0.16</v>
      </c>
      <c r="I37" s="3">
        <v>9.8000000000000007</v>
      </c>
      <c r="J37" s="6">
        <f t="shared" si="2"/>
        <v>46.64</v>
      </c>
      <c r="K37" s="24">
        <v>5</v>
      </c>
      <c r="L37" s="22" t="s">
        <v>71</v>
      </c>
    </row>
    <row r="38" spans="1:12" ht="16.5" customHeight="1" x14ac:dyDescent="0.2">
      <c r="A38" s="22" t="s">
        <v>92</v>
      </c>
      <c r="B38" s="7" t="s">
        <v>54</v>
      </c>
      <c r="C38" s="1" t="s">
        <v>125</v>
      </c>
      <c r="D38" s="19" t="s">
        <v>194</v>
      </c>
      <c r="E38" s="2" t="s">
        <v>211</v>
      </c>
      <c r="F38" s="2" t="s">
        <v>17</v>
      </c>
      <c r="G38" s="3">
        <v>0.21</v>
      </c>
      <c r="H38" s="3">
        <v>0.03</v>
      </c>
      <c r="I38" s="3">
        <v>0.56999999999999995</v>
      </c>
      <c r="J38" s="6">
        <f t="shared" si="2"/>
        <v>3.3899999999999997</v>
      </c>
      <c r="K38" s="22">
        <f>40/50*30</f>
        <v>24</v>
      </c>
      <c r="L38" s="22" t="s">
        <v>72</v>
      </c>
    </row>
    <row r="39" spans="1:12" x14ac:dyDescent="0.2">
      <c r="A39" s="22" t="s">
        <v>90</v>
      </c>
      <c r="B39" s="7" t="s">
        <v>126</v>
      </c>
      <c r="C39" s="1" t="s">
        <v>255</v>
      </c>
      <c r="D39" s="19" t="s">
        <v>194</v>
      </c>
      <c r="E39" s="2" t="s">
        <v>212</v>
      </c>
      <c r="F39" s="2" t="s">
        <v>20</v>
      </c>
      <c r="G39" s="3">
        <v>6.24</v>
      </c>
      <c r="H39" s="3">
        <v>6.5</v>
      </c>
      <c r="I39" s="3">
        <v>8.3000000000000007</v>
      </c>
      <c r="J39" s="6">
        <f t="shared" si="2"/>
        <v>116.66</v>
      </c>
      <c r="K39" s="22">
        <v>37</v>
      </c>
      <c r="L39" s="22" t="s">
        <v>72</v>
      </c>
    </row>
    <row r="40" spans="1:12" x14ac:dyDescent="0.2">
      <c r="A40" s="22" t="s">
        <v>94</v>
      </c>
      <c r="B40" s="7" t="s">
        <v>60</v>
      </c>
      <c r="C40" s="1" t="s">
        <v>48</v>
      </c>
      <c r="D40" s="19" t="s">
        <v>194</v>
      </c>
      <c r="E40" s="2" t="s">
        <v>213</v>
      </c>
      <c r="F40" s="2" t="s">
        <v>41</v>
      </c>
      <c r="G40" s="3">
        <v>3.6</v>
      </c>
      <c r="H40" s="3">
        <v>4.3</v>
      </c>
      <c r="I40" s="3">
        <v>36.700000000000003</v>
      </c>
      <c r="J40" s="6">
        <f t="shared" si="2"/>
        <v>199.9</v>
      </c>
      <c r="K40" s="22">
        <v>20</v>
      </c>
      <c r="L40" s="22" t="s">
        <v>72</v>
      </c>
    </row>
    <row r="41" spans="1:12" x14ac:dyDescent="0.2">
      <c r="A41" s="22" t="s">
        <v>93</v>
      </c>
      <c r="B41" s="7" t="s">
        <v>56</v>
      </c>
      <c r="C41" s="1" t="s">
        <v>36</v>
      </c>
      <c r="D41" s="19" t="s">
        <v>194</v>
      </c>
      <c r="E41" s="2" t="s">
        <v>214</v>
      </c>
      <c r="F41" s="2" t="s">
        <v>18</v>
      </c>
      <c r="G41" s="3">
        <v>0.3</v>
      </c>
      <c r="H41" s="3">
        <v>0</v>
      </c>
      <c r="I41" s="3">
        <v>6.7</v>
      </c>
      <c r="J41" s="6">
        <f t="shared" si="2"/>
        <v>28</v>
      </c>
      <c r="K41" s="24">
        <v>10</v>
      </c>
      <c r="L41" s="22" t="s">
        <v>72</v>
      </c>
    </row>
    <row r="42" spans="1:12" x14ac:dyDescent="0.2">
      <c r="A42" s="22" t="s">
        <v>89</v>
      </c>
      <c r="B42" s="7" t="s">
        <v>11</v>
      </c>
      <c r="C42" s="1" t="s">
        <v>4</v>
      </c>
      <c r="D42" s="19" t="s">
        <v>194</v>
      </c>
      <c r="E42" s="2" t="s">
        <v>210</v>
      </c>
      <c r="F42" s="2" t="s">
        <v>24</v>
      </c>
      <c r="G42" s="3">
        <v>1.5</v>
      </c>
      <c r="H42" s="3">
        <v>0.16</v>
      </c>
      <c r="I42" s="3">
        <v>9.8000000000000007</v>
      </c>
      <c r="J42" s="6">
        <f t="shared" si="2"/>
        <v>46.64</v>
      </c>
      <c r="K42" s="24">
        <v>5</v>
      </c>
      <c r="L42" s="22" t="s">
        <v>72</v>
      </c>
    </row>
    <row r="43" spans="1:12" ht="17.25" customHeight="1" x14ac:dyDescent="0.2">
      <c r="A43" s="22" t="s">
        <v>91</v>
      </c>
      <c r="B43" s="7" t="s">
        <v>127</v>
      </c>
      <c r="C43" s="1" t="s">
        <v>128</v>
      </c>
      <c r="D43" s="19" t="s">
        <v>195</v>
      </c>
      <c r="E43" s="4">
        <v>9.6300000000000008</v>
      </c>
      <c r="F43" s="2" t="s">
        <v>43</v>
      </c>
      <c r="G43" s="3">
        <v>1.8</v>
      </c>
      <c r="H43" s="3">
        <v>6</v>
      </c>
      <c r="I43" s="3">
        <v>8.5</v>
      </c>
      <c r="J43" s="6">
        <f t="shared" si="2"/>
        <v>95.2</v>
      </c>
      <c r="K43" s="22">
        <f>25/250*200</f>
        <v>20</v>
      </c>
      <c r="L43" s="22" t="s">
        <v>72</v>
      </c>
    </row>
    <row r="44" spans="1:12" ht="25.5" x14ac:dyDescent="0.2">
      <c r="A44" s="22" t="s">
        <v>90</v>
      </c>
      <c r="B44" s="9" t="s">
        <v>129</v>
      </c>
      <c r="C44" s="1" t="s">
        <v>130</v>
      </c>
      <c r="D44" s="19" t="s">
        <v>195</v>
      </c>
      <c r="E44" s="4">
        <v>29.97</v>
      </c>
      <c r="F44" s="4" t="s">
        <v>131</v>
      </c>
      <c r="G44" s="3">
        <v>17.2</v>
      </c>
      <c r="H44" s="3">
        <v>19.64</v>
      </c>
      <c r="I44" s="3">
        <v>0.2</v>
      </c>
      <c r="J44" s="6">
        <f t="shared" si="2"/>
        <v>246.36</v>
      </c>
      <c r="K44" s="22">
        <v>65</v>
      </c>
      <c r="L44" s="22" t="s">
        <v>72</v>
      </c>
    </row>
    <row r="45" spans="1:12" x14ac:dyDescent="0.2">
      <c r="A45" s="22" t="s">
        <v>94</v>
      </c>
      <c r="B45" s="7" t="s">
        <v>132</v>
      </c>
      <c r="C45" s="1" t="s">
        <v>3</v>
      </c>
      <c r="D45" s="19" t="s">
        <v>195</v>
      </c>
      <c r="E45" s="4">
        <v>15.25</v>
      </c>
      <c r="F45" s="4" t="s">
        <v>22</v>
      </c>
      <c r="G45" s="3">
        <v>3.43</v>
      </c>
      <c r="H45" s="3">
        <v>5.18</v>
      </c>
      <c r="I45" s="3">
        <v>27.61</v>
      </c>
      <c r="J45" s="6">
        <f t="shared" si="2"/>
        <v>170.78</v>
      </c>
      <c r="K45" s="22">
        <f>30/150*180</f>
        <v>36</v>
      </c>
      <c r="L45" s="22" t="s">
        <v>72</v>
      </c>
    </row>
    <row r="46" spans="1:12" x14ac:dyDescent="0.2">
      <c r="A46" s="22" t="s">
        <v>93</v>
      </c>
      <c r="B46" s="7" t="s">
        <v>62</v>
      </c>
      <c r="C46" s="1" t="s">
        <v>61</v>
      </c>
      <c r="D46" s="19" t="s">
        <v>195</v>
      </c>
      <c r="E46" s="4">
        <v>4.76</v>
      </c>
      <c r="F46" s="4" t="s">
        <v>18</v>
      </c>
      <c r="G46" s="3">
        <v>0.7</v>
      </c>
      <c r="H46" s="3">
        <v>0.3</v>
      </c>
      <c r="I46" s="3">
        <v>19.3</v>
      </c>
      <c r="J46" s="6">
        <f t="shared" si="2"/>
        <v>82.7</v>
      </c>
      <c r="K46" s="22">
        <v>10</v>
      </c>
      <c r="L46" s="22" t="s">
        <v>72</v>
      </c>
    </row>
    <row r="47" spans="1:12" x14ac:dyDescent="0.2">
      <c r="A47" s="22" t="s">
        <v>89</v>
      </c>
      <c r="B47" s="7" t="s">
        <v>11</v>
      </c>
      <c r="C47" s="1" t="s">
        <v>2</v>
      </c>
      <c r="D47" s="19" t="s">
        <v>195</v>
      </c>
      <c r="E47" s="2" t="s">
        <v>193</v>
      </c>
      <c r="F47" s="2" t="s">
        <v>24</v>
      </c>
      <c r="G47" s="3">
        <v>0.12</v>
      </c>
      <c r="H47" s="3">
        <v>0.24</v>
      </c>
      <c r="I47" s="3">
        <v>6.68</v>
      </c>
      <c r="J47" s="6">
        <f t="shared" si="2"/>
        <v>29.36</v>
      </c>
      <c r="K47" s="55">
        <v>5</v>
      </c>
      <c r="L47" s="22" t="s">
        <v>72</v>
      </c>
    </row>
    <row r="48" spans="1:12" x14ac:dyDescent="0.2">
      <c r="A48" s="22" t="s">
        <v>89</v>
      </c>
      <c r="B48" s="7" t="s">
        <v>11</v>
      </c>
      <c r="C48" s="1" t="s">
        <v>4</v>
      </c>
      <c r="D48" s="19" t="s">
        <v>195</v>
      </c>
      <c r="E48" s="2" t="s">
        <v>215</v>
      </c>
      <c r="F48" s="2" t="s">
        <v>32</v>
      </c>
      <c r="G48" s="3">
        <v>3.04</v>
      </c>
      <c r="H48" s="3">
        <v>0.32</v>
      </c>
      <c r="I48" s="3">
        <v>19.68</v>
      </c>
      <c r="J48" s="6">
        <f t="shared" si="2"/>
        <v>93.759999999999991</v>
      </c>
      <c r="K48" s="24">
        <v>10</v>
      </c>
      <c r="L48" s="22" t="s">
        <v>72</v>
      </c>
    </row>
    <row r="49" spans="1:12" ht="27.75" customHeight="1" x14ac:dyDescent="0.2">
      <c r="A49" s="22" t="s">
        <v>90</v>
      </c>
      <c r="B49" s="7" t="s">
        <v>53</v>
      </c>
      <c r="C49" s="1" t="s">
        <v>133</v>
      </c>
      <c r="D49" s="19" t="s">
        <v>196</v>
      </c>
      <c r="E49" s="4">
        <v>11.15</v>
      </c>
      <c r="F49" s="4" t="s">
        <v>64</v>
      </c>
      <c r="G49" s="3">
        <v>9</v>
      </c>
      <c r="H49" s="3">
        <v>4.25</v>
      </c>
      <c r="I49" s="3">
        <v>30.5</v>
      </c>
      <c r="J49" s="6">
        <f t="shared" si="2"/>
        <v>196.25</v>
      </c>
      <c r="K49" s="22">
        <v>36</v>
      </c>
      <c r="L49" s="22" t="s">
        <v>72</v>
      </c>
    </row>
    <row r="50" spans="1:12" ht="25.5" x14ac:dyDescent="0.2">
      <c r="A50" s="22" t="s">
        <v>93</v>
      </c>
      <c r="B50" s="7" t="s">
        <v>110</v>
      </c>
      <c r="C50" s="35" t="s">
        <v>63</v>
      </c>
      <c r="D50" s="36" t="s">
        <v>196</v>
      </c>
      <c r="E50" s="4">
        <v>5.0199999999999996</v>
      </c>
      <c r="F50" s="2" t="s">
        <v>22</v>
      </c>
      <c r="G50" s="3">
        <v>0</v>
      </c>
      <c r="H50" s="3">
        <v>0</v>
      </c>
      <c r="I50" s="3">
        <v>16.739999999999998</v>
      </c>
      <c r="J50" s="6">
        <f>I50*4+H50*9+G50*4</f>
        <v>66.959999999999994</v>
      </c>
      <c r="K50" s="24">
        <v>10</v>
      </c>
      <c r="L50" s="22" t="s">
        <v>72</v>
      </c>
    </row>
    <row r="51" spans="1:12" x14ac:dyDescent="0.2">
      <c r="A51" s="22" t="s">
        <v>95</v>
      </c>
      <c r="B51" s="7" t="s">
        <v>11</v>
      </c>
      <c r="C51" s="1" t="s">
        <v>134</v>
      </c>
      <c r="D51" s="19" t="s">
        <v>196</v>
      </c>
      <c r="E51" s="2" t="s">
        <v>216</v>
      </c>
      <c r="F51" s="4" t="s">
        <v>18</v>
      </c>
      <c r="G51" s="3">
        <v>1.98</v>
      </c>
      <c r="H51" s="3">
        <v>0.44</v>
      </c>
      <c r="I51" s="3">
        <v>17.82</v>
      </c>
      <c r="J51" s="6">
        <f t="shared" si="2"/>
        <v>83.16</v>
      </c>
      <c r="K51" s="22">
        <v>38</v>
      </c>
      <c r="L51" s="22" t="s">
        <v>72</v>
      </c>
    </row>
    <row r="52" spans="1:12" x14ac:dyDescent="0.2">
      <c r="A52" s="22" t="s">
        <v>89</v>
      </c>
      <c r="B52" s="7" t="s">
        <v>11</v>
      </c>
      <c r="C52" s="1" t="s">
        <v>2</v>
      </c>
      <c r="D52" s="19" t="s">
        <v>196</v>
      </c>
      <c r="E52" s="2" t="s">
        <v>193</v>
      </c>
      <c r="F52" s="2" t="s">
        <v>24</v>
      </c>
      <c r="G52" s="3">
        <v>0.12</v>
      </c>
      <c r="H52" s="3">
        <v>0.24</v>
      </c>
      <c r="I52" s="3">
        <v>6.68</v>
      </c>
      <c r="J52" s="6">
        <f t="shared" si="2"/>
        <v>29.36</v>
      </c>
      <c r="K52" s="55">
        <v>5</v>
      </c>
      <c r="L52" s="22" t="s">
        <v>72</v>
      </c>
    </row>
    <row r="53" spans="1:12" ht="26.25" customHeight="1" x14ac:dyDescent="0.2">
      <c r="A53" s="22" t="s">
        <v>90</v>
      </c>
      <c r="B53" s="7" t="s">
        <v>135</v>
      </c>
      <c r="C53" s="1" t="s">
        <v>136</v>
      </c>
      <c r="D53" s="19" t="s">
        <v>194</v>
      </c>
      <c r="E53" s="2" t="s">
        <v>217</v>
      </c>
      <c r="F53" s="2" t="s">
        <v>42</v>
      </c>
      <c r="G53" s="3">
        <v>20.100000000000001</v>
      </c>
      <c r="H53" s="3">
        <v>7.84</v>
      </c>
      <c r="I53" s="3">
        <v>34.299999999999997</v>
      </c>
      <c r="J53" s="6">
        <f t="shared" si="2"/>
        <v>288.15999999999997</v>
      </c>
      <c r="K53" s="22">
        <f>54+8</f>
        <v>62</v>
      </c>
      <c r="L53" s="22" t="s">
        <v>76</v>
      </c>
    </row>
    <row r="54" spans="1:12" x14ac:dyDescent="0.2">
      <c r="A54" s="22" t="s">
        <v>93</v>
      </c>
      <c r="B54" s="7" t="s">
        <v>37</v>
      </c>
      <c r="C54" s="1" t="s">
        <v>1</v>
      </c>
      <c r="D54" s="19" t="s">
        <v>194</v>
      </c>
      <c r="E54" s="2" t="s">
        <v>218</v>
      </c>
      <c r="F54" s="2" t="s">
        <v>18</v>
      </c>
      <c r="G54" s="3">
        <v>1.52</v>
      </c>
      <c r="H54" s="3">
        <v>1.35</v>
      </c>
      <c r="I54" s="3">
        <v>15.9</v>
      </c>
      <c r="J54" s="6">
        <f t="shared" si="2"/>
        <v>81.83</v>
      </c>
      <c r="K54" s="56">
        <v>10</v>
      </c>
      <c r="L54" s="22" t="s">
        <v>76</v>
      </c>
    </row>
    <row r="55" spans="1:12" x14ac:dyDescent="0.2">
      <c r="A55" s="22" t="s">
        <v>95</v>
      </c>
      <c r="B55" s="7" t="s">
        <v>11</v>
      </c>
      <c r="C55" s="1" t="s">
        <v>106</v>
      </c>
      <c r="D55" s="19" t="s">
        <v>194</v>
      </c>
      <c r="E55" s="2" t="s">
        <v>200</v>
      </c>
      <c r="F55" s="2" t="s">
        <v>107</v>
      </c>
      <c r="G55" s="3">
        <v>0.48</v>
      </c>
      <c r="H55" s="3">
        <v>0.48</v>
      </c>
      <c r="I55" s="3">
        <v>11.76</v>
      </c>
      <c r="J55" s="6">
        <f t="shared" si="2"/>
        <v>53.28</v>
      </c>
      <c r="K55" s="22">
        <v>18</v>
      </c>
      <c r="L55" s="22" t="s">
        <v>76</v>
      </c>
    </row>
    <row r="56" spans="1:12" x14ac:dyDescent="0.2">
      <c r="A56" s="22" t="s">
        <v>89</v>
      </c>
      <c r="B56" s="7" t="s">
        <v>11</v>
      </c>
      <c r="C56" s="1" t="s">
        <v>2</v>
      </c>
      <c r="D56" s="19" t="s">
        <v>194</v>
      </c>
      <c r="E56" s="2" t="s">
        <v>193</v>
      </c>
      <c r="F56" s="2" t="s">
        <v>24</v>
      </c>
      <c r="G56" s="3">
        <v>0.12</v>
      </c>
      <c r="H56" s="3">
        <v>0.24</v>
      </c>
      <c r="I56" s="3">
        <v>6.68</v>
      </c>
      <c r="J56" s="6">
        <f t="shared" si="2"/>
        <v>29.36</v>
      </c>
      <c r="K56" s="55">
        <v>5</v>
      </c>
      <c r="L56" s="22" t="s">
        <v>76</v>
      </c>
    </row>
    <row r="57" spans="1:12" ht="25.5" x14ac:dyDescent="0.2">
      <c r="A57" s="22" t="s">
        <v>95</v>
      </c>
      <c r="B57" s="5" t="s">
        <v>11</v>
      </c>
      <c r="C57" s="1" t="s">
        <v>137</v>
      </c>
      <c r="D57" s="19" t="s">
        <v>194</v>
      </c>
      <c r="E57" s="2" t="s">
        <v>67</v>
      </c>
      <c r="F57" s="2" t="s">
        <v>29</v>
      </c>
      <c r="G57" s="3">
        <v>3.8</v>
      </c>
      <c r="H57" s="3">
        <v>2.7</v>
      </c>
      <c r="I57" s="3">
        <v>26.9</v>
      </c>
      <c r="J57" s="6">
        <f t="shared" si="2"/>
        <v>147.1</v>
      </c>
      <c r="K57" s="22">
        <v>16</v>
      </c>
      <c r="L57" s="22" t="s">
        <v>76</v>
      </c>
    </row>
    <row r="58" spans="1:12" ht="28.5" customHeight="1" x14ac:dyDescent="0.2">
      <c r="A58" s="22" t="s">
        <v>91</v>
      </c>
      <c r="B58" s="7" t="s">
        <v>138</v>
      </c>
      <c r="C58" s="1" t="s">
        <v>139</v>
      </c>
      <c r="D58" s="19" t="s">
        <v>195</v>
      </c>
      <c r="E58" s="2" t="s">
        <v>219</v>
      </c>
      <c r="F58" s="2" t="s">
        <v>18</v>
      </c>
      <c r="G58" s="3">
        <v>2.0499999999999998</v>
      </c>
      <c r="H58" s="3">
        <v>2.2000000000000002</v>
      </c>
      <c r="I58" s="3">
        <v>12.55</v>
      </c>
      <c r="J58" s="6">
        <f t="shared" ref="J58:J65" si="3">I58*4+H58*9+G58*4</f>
        <v>78.2</v>
      </c>
      <c r="K58" s="22">
        <f>15/250*200</f>
        <v>12</v>
      </c>
      <c r="L58" s="22" t="s">
        <v>76</v>
      </c>
    </row>
    <row r="59" spans="1:12" x14ac:dyDescent="0.2">
      <c r="A59" s="22" t="s">
        <v>90</v>
      </c>
      <c r="B59" s="7" t="s">
        <v>38</v>
      </c>
      <c r="C59" s="1" t="s">
        <v>30</v>
      </c>
      <c r="D59" s="19" t="s">
        <v>195</v>
      </c>
      <c r="E59" s="2" t="s">
        <v>220</v>
      </c>
      <c r="F59" s="2" t="s">
        <v>18</v>
      </c>
      <c r="G59" s="3">
        <v>10.15</v>
      </c>
      <c r="H59" s="3">
        <v>21.6</v>
      </c>
      <c r="I59" s="3">
        <v>13.8</v>
      </c>
      <c r="J59" s="6">
        <f t="shared" si="3"/>
        <v>290.20000000000005</v>
      </c>
      <c r="K59" s="22">
        <v>75</v>
      </c>
      <c r="L59" s="22" t="s">
        <v>76</v>
      </c>
    </row>
    <row r="60" spans="1:12" x14ac:dyDescent="0.2">
      <c r="A60" s="22" t="s">
        <v>93</v>
      </c>
      <c r="B60" s="7" t="s">
        <v>140</v>
      </c>
      <c r="C60" s="1" t="s">
        <v>28</v>
      </c>
      <c r="D60" s="19" t="s">
        <v>195</v>
      </c>
      <c r="E60" s="2" t="s">
        <v>221</v>
      </c>
      <c r="F60" s="2" t="s">
        <v>18</v>
      </c>
      <c r="G60" s="3">
        <v>0.16</v>
      </c>
      <c r="H60" s="3">
        <v>0.16</v>
      </c>
      <c r="I60" s="3">
        <v>27.88</v>
      </c>
      <c r="J60" s="6">
        <f t="shared" si="3"/>
        <v>113.6</v>
      </c>
      <c r="K60" s="22">
        <v>15</v>
      </c>
      <c r="L60" s="22" t="s">
        <v>76</v>
      </c>
    </row>
    <row r="61" spans="1:12" x14ac:dyDescent="0.2">
      <c r="A61" s="22" t="s">
        <v>89</v>
      </c>
      <c r="B61" s="7" t="s">
        <v>11</v>
      </c>
      <c r="C61" s="1" t="s">
        <v>4</v>
      </c>
      <c r="D61" s="19" t="s">
        <v>195</v>
      </c>
      <c r="E61" s="2" t="s">
        <v>222</v>
      </c>
      <c r="F61" s="2" t="s">
        <v>31</v>
      </c>
      <c r="G61" s="3">
        <v>4.5599999999999996</v>
      </c>
      <c r="H61" s="3">
        <v>0.48</v>
      </c>
      <c r="I61" s="3">
        <v>29.52</v>
      </c>
      <c r="J61" s="6">
        <f t="shared" si="3"/>
        <v>140.64000000000001</v>
      </c>
      <c r="K61" s="24">
        <f>5/20*60</f>
        <v>15</v>
      </c>
      <c r="L61" s="22" t="s">
        <v>76</v>
      </c>
    </row>
    <row r="62" spans="1:12" x14ac:dyDescent="0.2">
      <c r="A62" s="22" t="s">
        <v>89</v>
      </c>
      <c r="B62" s="7" t="s">
        <v>11</v>
      </c>
      <c r="C62" s="1" t="s">
        <v>2</v>
      </c>
      <c r="D62" s="19" t="s">
        <v>195</v>
      </c>
      <c r="E62" s="4">
        <v>2.72</v>
      </c>
      <c r="F62" s="2" t="s">
        <v>32</v>
      </c>
      <c r="G62" s="3">
        <v>0.24</v>
      </c>
      <c r="H62" s="3">
        <v>0.48</v>
      </c>
      <c r="I62" s="3">
        <v>13.36</v>
      </c>
      <c r="J62" s="6">
        <f t="shared" si="3"/>
        <v>58.72</v>
      </c>
      <c r="K62" s="55">
        <v>10</v>
      </c>
      <c r="L62" s="22" t="s">
        <v>76</v>
      </c>
    </row>
    <row r="63" spans="1:12" ht="22.5" customHeight="1" x14ac:dyDescent="0.2">
      <c r="A63" s="22" t="s">
        <v>90</v>
      </c>
      <c r="B63" s="7" t="s">
        <v>108</v>
      </c>
      <c r="C63" s="1" t="s">
        <v>141</v>
      </c>
      <c r="D63" s="19" t="s">
        <v>196</v>
      </c>
      <c r="E63" s="2" t="s">
        <v>223</v>
      </c>
      <c r="F63" s="4" t="s">
        <v>41</v>
      </c>
      <c r="G63" s="3">
        <v>4.3</v>
      </c>
      <c r="H63" s="3">
        <v>7.7</v>
      </c>
      <c r="I63" s="3">
        <v>30.7</v>
      </c>
      <c r="J63" s="6">
        <f t="shared" si="3"/>
        <v>209.29999999999998</v>
      </c>
      <c r="K63" s="24">
        <v>20</v>
      </c>
      <c r="L63" s="22" t="s">
        <v>76</v>
      </c>
    </row>
    <row r="64" spans="1:12" x14ac:dyDescent="0.2">
      <c r="A64" s="22" t="s">
        <v>93</v>
      </c>
      <c r="B64" s="7" t="s">
        <v>56</v>
      </c>
      <c r="C64" s="1" t="s">
        <v>36</v>
      </c>
      <c r="D64" s="19" t="s">
        <v>196</v>
      </c>
      <c r="E64" s="2" t="s">
        <v>224</v>
      </c>
      <c r="F64" s="2" t="s">
        <v>22</v>
      </c>
      <c r="G64" s="3">
        <v>0.27</v>
      </c>
      <c r="H64" s="3">
        <v>0</v>
      </c>
      <c r="I64" s="3">
        <v>6.03</v>
      </c>
      <c r="J64" s="6">
        <f t="shared" si="3"/>
        <v>25.200000000000003</v>
      </c>
      <c r="K64" s="24">
        <f>10/200*180</f>
        <v>9</v>
      </c>
      <c r="L64" s="22" t="s">
        <v>76</v>
      </c>
    </row>
    <row r="65" spans="1:12" x14ac:dyDescent="0.2">
      <c r="A65" s="22" t="s">
        <v>89</v>
      </c>
      <c r="B65" s="7" t="s">
        <v>11</v>
      </c>
      <c r="C65" s="1" t="s">
        <v>4</v>
      </c>
      <c r="D65" s="19" t="s">
        <v>196</v>
      </c>
      <c r="E65" s="4">
        <v>1.24</v>
      </c>
      <c r="F65" s="2" t="s">
        <v>24</v>
      </c>
      <c r="G65" s="3">
        <v>1.5</v>
      </c>
      <c r="H65" s="3">
        <v>0.16</v>
      </c>
      <c r="I65" s="3">
        <v>9.8000000000000007</v>
      </c>
      <c r="J65" s="6">
        <f t="shared" si="3"/>
        <v>46.64</v>
      </c>
      <c r="K65" s="24">
        <v>5</v>
      </c>
      <c r="L65" s="22" t="s">
        <v>76</v>
      </c>
    </row>
    <row r="66" spans="1:12" ht="16.5" customHeight="1" x14ac:dyDescent="0.2">
      <c r="A66" s="22" t="s">
        <v>92</v>
      </c>
      <c r="B66" s="9" t="s">
        <v>142</v>
      </c>
      <c r="C66" s="1" t="s">
        <v>143</v>
      </c>
      <c r="D66" s="19" t="s">
        <v>194</v>
      </c>
      <c r="E66" s="4">
        <v>5.93</v>
      </c>
      <c r="F66" s="2" t="s">
        <v>17</v>
      </c>
      <c r="G66" s="3">
        <v>0.93</v>
      </c>
      <c r="H66" s="3">
        <v>0.06</v>
      </c>
      <c r="I66" s="3">
        <v>1.95</v>
      </c>
      <c r="J66" s="6">
        <f t="shared" ref="J66:J70" si="4">I66*4+H66*9+G66*4</f>
        <v>12.06</v>
      </c>
      <c r="K66" s="22">
        <f>15/50*30</f>
        <v>9</v>
      </c>
      <c r="L66" s="22" t="s">
        <v>73</v>
      </c>
    </row>
    <row r="67" spans="1:12" x14ac:dyDescent="0.2">
      <c r="A67" s="22" t="s">
        <v>90</v>
      </c>
      <c r="B67" s="7" t="s">
        <v>144</v>
      </c>
      <c r="C67" s="1" t="s">
        <v>145</v>
      </c>
      <c r="D67" s="19" t="s">
        <v>194</v>
      </c>
      <c r="E67" s="2" t="s">
        <v>225</v>
      </c>
      <c r="F67" s="2" t="s">
        <v>18</v>
      </c>
      <c r="G67" s="3">
        <v>20.100000000000001</v>
      </c>
      <c r="H67" s="3">
        <v>9.14</v>
      </c>
      <c r="I67" s="3">
        <v>3.6</v>
      </c>
      <c r="J67" s="6">
        <f t="shared" si="4"/>
        <v>177.06</v>
      </c>
      <c r="K67" s="22">
        <v>69</v>
      </c>
      <c r="L67" s="22" t="s">
        <v>73</v>
      </c>
    </row>
    <row r="68" spans="1:12" x14ac:dyDescent="0.2">
      <c r="A68" s="22" t="s">
        <v>92</v>
      </c>
      <c r="B68" s="7" t="s">
        <v>98</v>
      </c>
      <c r="C68" s="1" t="s">
        <v>99</v>
      </c>
      <c r="D68" s="19" t="s">
        <v>194</v>
      </c>
      <c r="E68" s="2" t="s">
        <v>226</v>
      </c>
      <c r="F68" s="2" t="s">
        <v>57</v>
      </c>
      <c r="G68" s="3">
        <v>6.57</v>
      </c>
      <c r="H68" s="3">
        <v>6.65</v>
      </c>
      <c r="I68" s="3">
        <v>12.53</v>
      </c>
      <c r="J68" s="6">
        <f t="shared" si="4"/>
        <v>136.25</v>
      </c>
      <c r="K68" s="22">
        <v>23</v>
      </c>
      <c r="L68" s="22" t="s">
        <v>73</v>
      </c>
    </row>
    <row r="69" spans="1:12" x14ac:dyDescent="0.2">
      <c r="A69" s="22" t="s">
        <v>93</v>
      </c>
      <c r="B69" s="7" t="s">
        <v>52</v>
      </c>
      <c r="C69" s="1" t="s">
        <v>26</v>
      </c>
      <c r="D69" s="19" t="s">
        <v>194</v>
      </c>
      <c r="E69" s="2" t="s">
        <v>227</v>
      </c>
      <c r="F69" s="2" t="s">
        <v>18</v>
      </c>
      <c r="G69" s="3">
        <v>1.5</v>
      </c>
      <c r="H69" s="3">
        <v>1.4</v>
      </c>
      <c r="I69" s="3">
        <v>8.6</v>
      </c>
      <c r="J69" s="6">
        <f t="shared" si="4"/>
        <v>53</v>
      </c>
      <c r="K69" s="24">
        <v>8</v>
      </c>
      <c r="L69" s="22" t="s">
        <v>73</v>
      </c>
    </row>
    <row r="70" spans="1:12" x14ac:dyDescent="0.2">
      <c r="A70" s="22" t="s">
        <v>89</v>
      </c>
      <c r="B70" s="7" t="s">
        <v>11</v>
      </c>
      <c r="C70" s="1" t="s">
        <v>2</v>
      </c>
      <c r="D70" s="19" t="s">
        <v>194</v>
      </c>
      <c r="E70" s="4">
        <v>1.7</v>
      </c>
      <c r="F70" s="2" t="s">
        <v>16</v>
      </c>
      <c r="G70" s="3">
        <v>0.15</v>
      </c>
      <c r="H70" s="3">
        <v>0.3</v>
      </c>
      <c r="I70" s="3">
        <v>8.35</v>
      </c>
      <c r="J70" s="6">
        <f t="shared" si="4"/>
        <v>36.700000000000003</v>
      </c>
      <c r="K70" s="55">
        <f>5/20*25</f>
        <v>6.25</v>
      </c>
      <c r="L70" s="22" t="s">
        <v>73</v>
      </c>
    </row>
    <row r="71" spans="1:12" ht="17.25" customHeight="1" x14ac:dyDescent="0.2">
      <c r="A71" s="22" t="s">
        <v>91</v>
      </c>
      <c r="B71" s="7" t="s">
        <v>146</v>
      </c>
      <c r="C71" s="1" t="s">
        <v>7</v>
      </c>
      <c r="D71" s="19" t="s">
        <v>195</v>
      </c>
      <c r="E71" s="4">
        <v>13.76</v>
      </c>
      <c r="F71" s="2" t="s">
        <v>18</v>
      </c>
      <c r="G71" s="3">
        <v>6.9</v>
      </c>
      <c r="H71" s="3">
        <v>6.7</v>
      </c>
      <c r="I71" s="3">
        <v>11.47</v>
      </c>
      <c r="J71" s="6">
        <f>I71*4+H71*9+G71*4</f>
        <v>133.78</v>
      </c>
      <c r="K71" s="22">
        <f>30/250*200</f>
        <v>24</v>
      </c>
      <c r="L71" s="22" t="s">
        <v>73</v>
      </c>
    </row>
    <row r="72" spans="1:12" ht="25.5" x14ac:dyDescent="0.2">
      <c r="A72" s="22" t="s">
        <v>90</v>
      </c>
      <c r="B72" s="10" t="s">
        <v>147</v>
      </c>
      <c r="C72" s="1" t="s">
        <v>148</v>
      </c>
      <c r="D72" s="19" t="s">
        <v>195</v>
      </c>
      <c r="E72" s="4">
        <v>21.53</v>
      </c>
      <c r="F72" s="4" t="s">
        <v>20</v>
      </c>
      <c r="G72" s="3">
        <v>10.77</v>
      </c>
      <c r="H72" s="3">
        <v>10.66</v>
      </c>
      <c r="I72" s="3">
        <v>12.06</v>
      </c>
      <c r="J72" s="6">
        <f t="shared" ref="J72:J79" si="5">I72*4+H72*9+G72*4</f>
        <v>187.26</v>
      </c>
      <c r="K72" s="22">
        <f>45+6</f>
        <v>51</v>
      </c>
      <c r="L72" s="22" t="s">
        <v>73</v>
      </c>
    </row>
    <row r="73" spans="1:12" x14ac:dyDescent="0.2">
      <c r="A73" s="22" t="s">
        <v>94</v>
      </c>
      <c r="B73" s="7" t="s">
        <v>149</v>
      </c>
      <c r="C73" s="1" t="s">
        <v>150</v>
      </c>
      <c r="D73" s="19" t="s">
        <v>195</v>
      </c>
      <c r="E73" s="2" t="s">
        <v>228</v>
      </c>
      <c r="F73" s="4" t="s">
        <v>18</v>
      </c>
      <c r="G73" s="3">
        <v>11.46</v>
      </c>
      <c r="H73" s="3">
        <v>8.1199999999999992</v>
      </c>
      <c r="I73" s="3">
        <v>51.52</v>
      </c>
      <c r="J73" s="6">
        <f t="shared" si="5"/>
        <v>325</v>
      </c>
      <c r="K73" s="24">
        <f>20/150*200</f>
        <v>26.666666666666668</v>
      </c>
      <c r="L73" s="22" t="s">
        <v>73</v>
      </c>
    </row>
    <row r="74" spans="1:12" ht="25.5" x14ac:dyDescent="0.2">
      <c r="A74" s="22" t="s">
        <v>93</v>
      </c>
      <c r="B74" s="7" t="s">
        <v>110</v>
      </c>
      <c r="C74" s="1" t="s">
        <v>63</v>
      </c>
      <c r="D74" s="19" t="s">
        <v>195</v>
      </c>
      <c r="E74" s="2" t="s">
        <v>202</v>
      </c>
      <c r="F74" s="4" t="s">
        <v>22</v>
      </c>
      <c r="G74" s="3">
        <v>0</v>
      </c>
      <c r="H74" s="3">
        <v>0</v>
      </c>
      <c r="I74" s="3">
        <v>16.739999999999998</v>
      </c>
      <c r="J74" s="6">
        <f t="shared" si="5"/>
        <v>66.959999999999994</v>
      </c>
      <c r="K74" s="24">
        <f>11/200*180</f>
        <v>9.9</v>
      </c>
      <c r="L74" s="22" t="s">
        <v>73</v>
      </c>
    </row>
    <row r="75" spans="1:12" x14ac:dyDescent="0.2">
      <c r="A75" s="22" t="s">
        <v>89</v>
      </c>
      <c r="B75" s="7" t="s">
        <v>11</v>
      </c>
      <c r="C75" s="1" t="s">
        <v>2</v>
      </c>
      <c r="D75" s="19" t="s">
        <v>195</v>
      </c>
      <c r="E75" s="4">
        <v>3.4</v>
      </c>
      <c r="F75" s="2" t="s">
        <v>29</v>
      </c>
      <c r="G75" s="3">
        <v>0.3</v>
      </c>
      <c r="H75" s="3">
        <v>0.6</v>
      </c>
      <c r="I75" s="3">
        <v>16.7</v>
      </c>
      <c r="J75" s="6">
        <f t="shared" si="5"/>
        <v>73.400000000000006</v>
      </c>
      <c r="K75" s="55">
        <f>5/20*50</f>
        <v>12.5</v>
      </c>
      <c r="L75" s="22" t="s">
        <v>73</v>
      </c>
    </row>
    <row r="76" spans="1:12" x14ac:dyDescent="0.2">
      <c r="A76" s="22" t="s">
        <v>89</v>
      </c>
      <c r="B76" s="7" t="s">
        <v>11</v>
      </c>
      <c r="C76" s="1" t="s">
        <v>4</v>
      </c>
      <c r="D76" s="19" t="s">
        <v>195</v>
      </c>
      <c r="E76" s="2" t="s">
        <v>229</v>
      </c>
      <c r="F76" s="2" t="s">
        <v>29</v>
      </c>
      <c r="G76" s="3">
        <v>3.8</v>
      </c>
      <c r="H76" s="3">
        <v>0.4</v>
      </c>
      <c r="I76" s="3">
        <v>24.6</v>
      </c>
      <c r="J76" s="6">
        <f t="shared" si="5"/>
        <v>117.2</v>
      </c>
      <c r="K76" s="24">
        <f>5/20*50</f>
        <v>12.5</v>
      </c>
      <c r="L76" s="22" t="s">
        <v>73</v>
      </c>
    </row>
    <row r="77" spans="1:12" ht="15.75" customHeight="1" x14ac:dyDescent="0.2">
      <c r="A77" s="22" t="s">
        <v>90</v>
      </c>
      <c r="B77" s="9" t="s">
        <v>151</v>
      </c>
      <c r="C77" s="1" t="s">
        <v>8</v>
      </c>
      <c r="D77" s="19" t="s">
        <v>196</v>
      </c>
      <c r="E77" s="2" t="s">
        <v>230</v>
      </c>
      <c r="F77" s="4" t="s">
        <v>22</v>
      </c>
      <c r="G77" s="3">
        <v>12</v>
      </c>
      <c r="H77" s="3">
        <v>30.9</v>
      </c>
      <c r="I77" s="3">
        <v>17.7</v>
      </c>
      <c r="J77" s="6">
        <f t="shared" si="5"/>
        <v>396.9</v>
      </c>
      <c r="K77" s="22">
        <v>67</v>
      </c>
      <c r="L77" s="22" t="s">
        <v>73</v>
      </c>
    </row>
    <row r="78" spans="1:12" x14ac:dyDescent="0.2">
      <c r="A78" s="22" t="s">
        <v>89</v>
      </c>
      <c r="B78" s="7" t="s">
        <v>11</v>
      </c>
      <c r="C78" s="1" t="s">
        <v>4</v>
      </c>
      <c r="D78" s="19" t="s">
        <v>196</v>
      </c>
      <c r="E78" s="2" t="s">
        <v>210</v>
      </c>
      <c r="F78" s="2" t="s">
        <v>24</v>
      </c>
      <c r="G78" s="3">
        <v>1.5</v>
      </c>
      <c r="H78" s="3">
        <v>0.16</v>
      </c>
      <c r="I78" s="3">
        <v>9.8000000000000007</v>
      </c>
      <c r="J78" s="6">
        <f t="shared" si="5"/>
        <v>46.64</v>
      </c>
      <c r="K78" s="24">
        <v>5</v>
      </c>
      <c r="L78" s="22" t="s">
        <v>73</v>
      </c>
    </row>
    <row r="79" spans="1:12" x14ac:dyDescent="0.2">
      <c r="A79" s="22" t="s">
        <v>93</v>
      </c>
      <c r="B79" s="7" t="s">
        <v>11</v>
      </c>
      <c r="C79" s="1" t="s">
        <v>12</v>
      </c>
      <c r="D79" s="19" t="s">
        <v>196</v>
      </c>
      <c r="E79" s="2" t="s">
        <v>67</v>
      </c>
      <c r="F79" s="2" t="s">
        <v>22</v>
      </c>
      <c r="G79" s="3">
        <v>0.9</v>
      </c>
      <c r="H79" s="3">
        <v>0.18</v>
      </c>
      <c r="I79" s="3">
        <v>18.18</v>
      </c>
      <c r="J79" s="6">
        <f t="shared" si="5"/>
        <v>77.94</v>
      </c>
      <c r="K79" s="22">
        <f>30/200*180</f>
        <v>27</v>
      </c>
      <c r="L79" s="22" t="s">
        <v>73</v>
      </c>
    </row>
    <row r="80" spans="1:12" ht="18.75" customHeight="1" x14ac:dyDescent="0.2">
      <c r="A80" s="22" t="s">
        <v>92</v>
      </c>
      <c r="B80" s="7" t="s">
        <v>152</v>
      </c>
      <c r="C80" s="1" t="s">
        <v>153</v>
      </c>
      <c r="D80" s="19" t="s">
        <v>194</v>
      </c>
      <c r="E80" s="2" t="s">
        <v>231</v>
      </c>
      <c r="F80" s="2" t="s">
        <v>29</v>
      </c>
      <c r="G80" s="3">
        <v>0.3</v>
      </c>
      <c r="H80" s="3">
        <v>5.04</v>
      </c>
      <c r="I80" s="3">
        <v>0.85</v>
      </c>
      <c r="J80" s="6">
        <f t="shared" ref="J80:J85" si="6">I80*4+H80*9+G80*4</f>
        <v>49.96</v>
      </c>
      <c r="K80" s="22">
        <v>25</v>
      </c>
      <c r="L80" s="22" t="s">
        <v>75</v>
      </c>
    </row>
    <row r="81" spans="1:12" x14ac:dyDescent="0.2">
      <c r="A81" s="22" t="s">
        <v>90</v>
      </c>
      <c r="B81" s="7" t="s">
        <v>103</v>
      </c>
      <c r="C81" s="1" t="s">
        <v>254</v>
      </c>
      <c r="D81" s="19" t="s">
        <v>194</v>
      </c>
      <c r="E81" s="4">
        <v>47.21</v>
      </c>
      <c r="F81" s="2" t="s">
        <v>104</v>
      </c>
      <c r="G81" s="3">
        <v>11.52</v>
      </c>
      <c r="H81" s="3">
        <v>11.16</v>
      </c>
      <c r="I81" s="3">
        <v>32.5</v>
      </c>
      <c r="J81" s="6">
        <f t="shared" si="6"/>
        <v>276.52</v>
      </c>
      <c r="K81" s="24">
        <v>59</v>
      </c>
      <c r="L81" s="22" t="s">
        <v>75</v>
      </c>
    </row>
    <row r="82" spans="1:12" x14ac:dyDescent="0.2">
      <c r="A82" s="22" t="s">
        <v>93</v>
      </c>
      <c r="B82" s="7" t="s">
        <v>124</v>
      </c>
      <c r="C82" s="1" t="s">
        <v>15</v>
      </c>
      <c r="D82" s="19" t="s">
        <v>194</v>
      </c>
      <c r="E82" s="2" t="s">
        <v>209</v>
      </c>
      <c r="F82" s="4" t="s">
        <v>18</v>
      </c>
      <c r="G82" s="3">
        <v>0.2</v>
      </c>
      <c r="H82" s="3">
        <v>0</v>
      </c>
      <c r="I82" s="3">
        <v>6.4</v>
      </c>
      <c r="J82" s="6">
        <f t="shared" si="6"/>
        <v>26.400000000000002</v>
      </c>
      <c r="K82" s="24">
        <v>5</v>
      </c>
      <c r="L82" s="22" t="s">
        <v>75</v>
      </c>
    </row>
    <row r="83" spans="1:12" x14ac:dyDescent="0.2">
      <c r="A83" s="22" t="s">
        <v>89</v>
      </c>
      <c r="B83" s="7" t="s">
        <v>11</v>
      </c>
      <c r="C83" s="1" t="s">
        <v>4</v>
      </c>
      <c r="D83" s="19" t="s">
        <v>194</v>
      </c>
      <c r="E83" s="2" t="s">
        <v>215</v>
      </c>
      <c r="F83" s="2" t="s">
        <v>32</v>
      </c>
      <c r="G83" s="3">
        <v>3.04</v>
      </c>
      <c r="H83" s="3">
        <v>0.32</v>
      </c>
      <c r="I83" s="3">
        <v>19.68</v>
      </c>
      <c r="J83" s="6">
        <f t="shared" si="6"/>
        <v>93.759999999999991</v>
      </c>
      <c r="K83" s="24">
        <v>10</v>
      </c>
      <c r="L83" s="22" t="s">
        <v>75</v>
      </c>
    </row>
    <row r="84" spans="1:12" x14ac:dyDescent="0.2">
      <c r="A84" s="22" t="s">
        <v>89</v>
      </c>
      <c r="B84" s="7" t="s">
        <v>11</v>
      </c>
      <c r="C84" s="1" t="s">
        <v>2</v>
      </c>
      <c r="D84" s="19" t="s">
        <v>194</v>
      </c>
      <c r="E84" s="2" t="s">
        <v>207</v>
      </c>
      <c r="F84" s="2" t="s">
        <v>17</v>
      </c>
      <c r="G84" s="3">
        <v>0.18</v>
      </c>
      <c r="H84" s="3">
        <v>0.36</v>
      </c>
      <c r="I84" s="3">
        <v>10.02</v>
      </c>
      <c r="J84" s="6">
        <f t="shared" si="6"/>
        <v>44.04</v>
      </c>
      <c r="K84" s="55">
        <f>5/20*30</f>
        <v>7.5</v>
      </c>
      <c r="L84" s="22" t="s">
        <v>75</v>
      </c>
    </row>
    <row r="85" spans="1:12" ht="16.5" customHeight="1" x14ac:dyDescent="0.2">
      <c r="A85" s="22" t="s">
        <v>92</v>
      </c>
      <c r="B85" s="7" t="s">
        <v>154</v>
      </c>
      <c r="C85" s="1" t="s">
        <v>155</v>
      </c>
      <c r="D85" s="19" t="s">
        <v>195</v>
      </c>
      <c r="E85" s="4">
        <v>12.04</v>
      </c>
      <c r="F85" s="2" t="s">
        <v>31</v>
      </c>
      <c r="G85" s="3">
        <v>0.96</v>
      </c>
      <c r="H85" s="3">
        <v>6.1</v>
      </c>
      <c r="I85" s="3">
        <v>1.8</v>
      </c>
      <c r="J85" s="6">
        <f t="shared" si="6"/>
        <v>65.94</v>
      </c>
      <c r="K85" s="22">
        <f>45/100*60</f>
        <v>27</v>
      </c>
      <c r="L85" s="22" t="s">
        <v>75</v>
      </c>
    </row>
    <row r="86" spans="1:12" ht="25.5" x14ac:dyDescent="0.2">
      <c r="A86" s="22" t="s">
        <v>90</v>
      </c>
      <c r="B86" s="8" t="s">
        <v>53</v>
      </c>
      <c r="C86" s="1" t="s">
        <v>133</v>
      </c>
      <c r="D86" s="19" t="s">
        <v>195</v>
      </c>
      <c r="E86" s="4">
        <v>13.41</v>
      </c>
      <c r="F86" s="4" t="s">
        <v>18</v>
      </c>
      <c r="G86" s="3">
        <v>12</v>
      </c>
      <c r="H86" s="3">
        <v>5.6</v>
      </c>
      <c r="I86" s="3">
        <v>40.4</v>
      </c>
      <c r="J86" s="6">
        <f t="shared" ref="J86:J93" si="7">I86*4+H86*9+G86*4</f>
        <v>260</v>
      </c>
      <c r="K86" s="22">
        <f>36/150*200</f>
        <v>48</v>
      </c>
      <c r="L86" s="22" t="s">
        <v>75</v>
      </c>
    </row>
    <row r="87" spans="1:12" x14ac:dyDescent="0.2">
      <c r="A87" s="22" t="s">
        <v>93</v>
      </c>
      <c r="B87" s="7" t="s">
        <v>39</v>
      </c>
      <c r="C87" s="1" t="s">
        <v>105</v>
      </c>
      <c r="D87" s="19" t="s">
        <v>195</v>
      </c>
      <c r="E87" s="2" t="s">
        <v>232</v>
      </c>
      <c r="F87" s="4" t="s">
        <v>18</v>
      </c>
      <c r="G87" s="3">
        <v>0.21</v>
      </c>
      <c r="H87" s="3">
        <v>0.95</v>
      </c>
      <c r="I87" s="3">
        <v>22.8</v>
      </c>
      <c r="J87" s="6">
        <f t="shared" si="7"/>
        <v>100.59</v>
      </c>
      <c r="K87" s="24">
        <v>12</v>
      </c>
      <c r="L87" s="22" t="s">
        <v>75</v>
      </c>
    </row>
    <row r="88" spans="1:12" x14ac:dyDescent="0.2">
      <c r="A88" s="22" t="s">
        <v>95</v>
      </c>
      <c r="B88" s="38" t="s">
        <v>11</v>
      </c>
      <c r="C88" s="35" t="s">
        <v>134</v>
      </c>
      <c r="D88" s="36" t="s">
        <v>195</v>
      </c>
      <c r="E88" s="2" t="s">
        <v>216</v>
      </c>
      <c r="F88" s="2" t="s">
        <v>18</v>
      </c>
      <c r="G88" s="3">
        <v>1.98</v>
      </c>
      <c r="H88" s="3">
        <v>0.44</v>
      </c>
      <c r="I88" s="3">
        <v>17.82</v>
      </c>
      <c r="J88" s="6">
        <f t="shared" si="7"/>
        <v>83.16</v>
      </c>
      <c r="K88" s="22">
        <v>38</v>
      </c>
      <c r="L88" s="22" t="s">
        <v>75</v>
      </c>
    </row>
    <row r="89" spans="1:12" x14ac:dyDescent="0.2">
      <c r="A89" s="22" t="s">
        <v>89</v>
      </c>
      <c r="B89" s="38" t="s">
        <v>11</v>
      </c>
      <c r="C89" s="35" t="s">
        <v>2</v>
      </c>
      <c r="D89" s="36" t="s">
        <v>195</v>
      </c>
      <c r="E89" s="2" t="s">
        <v>233</v>
      </c>
      <c r="F89" s="2" t="s">
        <v>32</v>
      </c>
      <c r="G89" s="3">
        <v>0.24</v>
      </c>
      <c r="H89" s="3">
        <v>0.48</v>
      </c>
      <c r="I89" s="3">
        <v>13.36</v>
      </c>
      <c r="J89" s="6">
        <f t="shared" si="7"/>
        <v>58.72</v>
      </c>
      <c r="K89" s="55">
        <v>10</v>
      </c>
      <c r="L89" s="22" t="s">
        <v>75</v>
      </c>
    </row>
    <row r="90" spans="1:12" x14ac:dyDescent="0.2">
      <c r="A90" s="22" t="s">
        <v>89</v>
      </c>
      <c r="B90" s="38" t="s">
        <v>11</v>
      </c>
      <c r="C90" s="35" t="s">
        <v>4</v>
      </c>
      <c r="D90" s="36" t="s">
        <v>195</v>
      </c>
      <c r="E90" s="4">
        <v>3.72</v>
      </c>
      <c r="F90" s="2" t="s">
        <v>31</v>
      </c>
      <c r="G90" s="3">
        <v>4.5599999999999996</v>
      </c>
      <c r="H90" s="3">
        <v>0.48</v>
      </c>
      <c r="I90" s="3">
        <v>29.52</v>
      </c>
      <c r="J90" s="6">
        <f t="shared" si="7"/>
        <v>140.64000000000001</v>
      </c>
      <c r="K90" s="24">
        <f>5/20*60</f>
        <v>15</v>
      </c>
      <c r="L90" s="22" t="s">
        <v>75</v>
      </c>
    </row>
    <row r="91" spans="1:12" ht="14.25" customHeight="1" x14ac:dyDescent="0.2">
      <c r="A91" s="22" t="s">
        <v>90</v>
      </c>
      <c r="B91" s="7" t="s">
        <v>49</v>
      </c>
      <c r="C91" s="1" t="s">
        <v>47</v>
      </c>
      <c r="D91" s="19" t="s">
        <v>196</v>
      </c>
      <c r="E91" s="2" t="s">
        <v>234</v>
      </c>
      <c r="F91" s="4" t="s">
        <v>41</v>
      </c>
      <c r="G91" s="3">
        <v>6.25</v>
      </c>
      <c r="H91" s="3">
        <v>9.48</v>
      </c>
      <c r="I91" s="3">
        <v>29.1</v>
      </c>
      <c r="J91" s="6">
        <f t="shared" si="7"/>
        <v>226.72000000000003</v>
      </c>
      <c r="K91" s="22">
        <v>20</v>
      </c>
      <c r="L91" s="22" t="s">
        <v>75</v>
      </c>
    </row>
    <row r="92" spans="1:12" x14ac:dyDescent="0.2">
      <c r="A92" s="22" t="s">
        <v>93</v>
      </c>
      <c r="B92" s="7" t="s">
        <v>113</v>
      </c>
      <c r="C92" s="1" t="s">
        <v>10</v>
      </c>
      <c r="D92" s="19" t="s">
        <v>196</v>
      </c>
      <c r="E92" s="2" t="s">
        <v>66</v>
      </c>
      <c r="F92" s="2" t="s">
        <v>18</v>
      </c>
      <c r="G92" s="3">
        <v>0.4</v>
      </c>
      <c r="H92" s="3">
        <v>0.1</v>
      </c>
      <c r="I92" s="3">
        <v>0.08</v>
      </c>
      <c r="J92" s="6">
        <f t="shared" si="7"/>
        <v>2.8200000000000003</v>
      </c>
      <c r="K92" s="24">
        <v>2</v>
      </c>
      <c r="L92" s="22" t="s">
        <v>75</v>
      </c>
    </row>
    <row r="93" spans="1:12" x14ac:dyDescent="0.2">
      <c r="A93" s="22" t="s">
        <v>89</v>
      </c>
      <c r="B93" s="7" t="s">
        <v>11</v>
      </c>
      <c r="C93" s="1" t="s">
        <v>2</v>
      </c>
      <c r="D93" s="19" t="s">
        <v>196</v>
      </c>
      <c r="E93" s="2" t="s">
        <v>193</v>
      </c>
      <c r="F93" s="2" t="s">
        <v>24</v>
      </c>
      <c r="G93" s="3">
        <v>0.12</v>
      </c>
      <c r="H93" s="3">
        <v>0.24</v>
      </c>
      <c r="I93" s="3">
        <v>6.68</v>
      </c>
      <c r="J93" s="6">
        <f t="shared" si="7"/>
        <v>29.36</v>
      </c>
      <c r="K93" s="55">
        <v>5</v>
      </c>
      <c r="L93" s="22" t="s">
        <v>75</v>
      </c>
    </row>
    <row r="94" spans="1:12" ht="14.25" customHeight="1" x14ac:dyDescent="0.2">
      <c r="A94" s="22" t="s">
        <v>90</v>
      </c>
      <c r="B94" s="7" t="s">
        <v>55</v>
      </c>
      <c r="C94" s="1" t="s">
        <v>0</v>
      </c>
      <c r="D94" s="19" t="s">
        <v>194</v>
      </c>
      <c r="E94" s="2" t="s">
        <v>235</v>
      </c>
      <c r="F94" s="2" t="s">
        <v>18</v>
      </c>
      <c r="G94" s="3">
        <v>5.8</v>
      </c>
      <c r="H94" s="3">
        <v>10.199999999999999</v>
      </c>
      <c r="I94" s="3">
        <v>30.8</v>
      </c>
      <c r="J94" s="6">
        <f>I94*4+H94*9+G94*4</f>
        <v>238.2</v>
      </c>
      <c r="K94" s="22">
        <v>15</v>
      </c>
      <c r="L94" s="22" t="s">
        <v>69</v>
      </c>
    </row>
    <row r="95" spans="1:12" x14ac:dyDescent="0.2">
      <c r="A95" s="22" t="s">
        <v>92</v>
      </c>
      <c r="B95" s="7" t="s">
        <v>111</v>
      </c>
      <c r="C95" s="1" t="s">
        <v>112</v>
      </c>
      <c r="D95" s="19" t="s">
        <v>194</v>
      </c>
      <c r="E95" s="2" t="s">
        <v>204</v>
      </c>
      <c r="F95" s="2" t="s">
        <v>57</v>
      </c>
      <c r="G95" s="3">
        <v>4.4000000000000004</v>
      </c>
      <c r="H95" s="3">
        <v>5.0999999999999996</v>
      </c>
      <c r="I95" s="3">
        <v>13.3</v>
      </c>
      <c r="J95" s="6">
        <f>I95*4+H95*9+G95*4</f>
        <v>116.69999999999999</v>
      </c>
      <c r="K95" s="22">
        <v>23</v>
      </c>
      <c r="L95" s="22" t="s">
        <v>69</v>
      </c>
    </row>
    <row r="96" spans="1:12" x14ac:dyDescent="0.2">
      <c r="A96" s="22" t="s">
        <v>93</v>
      </c>
      <c r="B96" s="7" t="s">
        <v>51</v>
      </c>
      <c r="C96" s="1" t="s">
        <v>5</v>
      </c>
      <c r="D96" s="19" t="s">
        <v>194</v>
      </c>
      <c r="E96" s="2" t="s">
        <v>192</v>
      </c>
      <c r="F96" s="2" t="s">
        <v>18</v>
      </c>
      <c r="G96" s="3">
        <v>4.1100000000000003</v>
      </c>
      <c r="H96" s="3">
        <v>6</v>
      </c>
      <c r="I96" s="3">
        <v>12.55</v>
      </c>
      <c r="J96" s="6">
        <f>I96*4+H96*9+G96*4</f>
        <v>120.64</v>
      </c>
      <c r="K96" s="22">
        <v>25</v>
      </c>
      <c r="L96" s="22" t="s">
        <v>69</v>
      </c>
    </row>
    <row r="97" spans="1:12" x14ac:dyDescent="0.2">
      <c r="A97" s="22" t="s">
        <v>89</v>
      </c>
      <c r="B97" s="7" t="s">
        <v>11</v>
      </c>
      <c r="C97" s="1" t="s">
        <v>4</v>
      </c>
      <c r="D97" s="19" t="s">
        <v>194</v>
      </c>
      <c r="E97" s="2" t="s">
        <v>198</v>
      </c>
      <c r="F97" s="2" t="s">
        <v>100</v>
      </c>
      <c r="G97" s="3">
        <v>2.66</v>
      </c>
      <c r="H97" s="3">
        <v>0.28000000000000003</v>
      </c>
      <c r="I97" s="3">
        <v>17.22</v>
      </c>
      <c r="J97" s="6">
        <f>I97*4+H97*9+G97*4</f>
        <v>82.039999999999992</v>
      </c>
      <c r="K97" s="24">
        <f>5/20*35</f>
        <v>8.75</v>
      </c>
      <c r="L97" s="22" t="s">
        <v>69</v>
      </c>
    </row>
    <row r="98" spans="1:12" x14ac:dyDescent="0.2">
      <c r="A98" s="22" t="s">
        <v>89</v>
      </c>
      <c r="B98" s="7" t="s">
        <v>11</v>
      </c>
      <c r="C98" s="1" t="s">
        <v>2</v>
      </c>
      <c r="D98" s="19" t="s">
        <v>194</v>
      </c>
      <c r="E98" s="2" t="s">
        <v>193</v>
      </c>
      <c r="F98" s="2" t="s">
        <v>24</v>
      </c>
      <c r="G98" s="3">
        <v>0.12</v>
      </c>
      <c r="H98" s="3">
        <v>0.24</v>
      </c>
      <c r="I98" s="3">
        <v>6.68</v>
      </c>
      <c r="J98" s="6">
        <f>I98*4+H98*9+G98*4</f>
        <v>29.36</v>
      </c>
      <c r="K98" s="55">
        <v>5</v>
      </c>
      <c r="L98" s="22" t="s">
        <v>69</v>
      </c>
    </row>
    <row r="99" spans="1:12" ht="17.25" customHeight="1" x14ac:dyDescent="0.2">
      <c r="A99" s="22" t="s">
        <v>91</v>
      </c>
      <c r="B99" s="7" t="s">
        <v>101</v>
      </c>
      <c r="C99" s="1" t="s">
        <v>9</v>
      </c>
      <c r="D99" s="19" t="s">
        <v>195</v>
      </c>
      <c r="E99" s="4">
        <v>4.46</v>
      </c>
      <c r="F99" s="2" t="s">
        <v>18</v>
      </c>
      <c r="G99" s="3">
        <v>4.3899999999999997</v>
      </c>
      <c r="H99" s="3">
        <v>4.21</v>
      </c>
      <c r="I99" s="3">
        <v>13.23</v>
      </c>
      <c r="J99" s="6">
        <f t="shared" ref="J99:J105" si="8">I99*4+H99*9+G99*4</f>
        <v>108.37</v>
      </c>
      <c r="K99" s="22">
        <v>12</v>
      </c>
      <c r="L99" s="22" t="s">
        <v>69</v>
      </c>
    </row>
    <row r="100" spans="1:12" x14ac:dyDescent="0.2">
      <c r="A100" s="22" t="s">
        <v>92</v>
      </c>
      <c r="B100" s="7" t="s">
        <v>102</v>
      </c>
      <c r="C100" s="1" t="s">
        <v>14</v>
      </c>
      <c r="D100" s="19" t="s">
        <v>195</v>
      </c>
      <c r="E100" s="4">
        <v>2.33</v>
      </c>
      <c r="F100" s="2" t="s">
        <v>24</v>
      </c>
      <c r="G100" s="3">
        <v>2.48</v>
      </c>
      <c r="H100" s="3">
        <v>0.32</v>
      </c>
      <c r="I100" s="3">
        <v>15.2</v>
      </c>
      <c r="J100" s="6">
        <f t="shared" si="8"/>
        <v>73.599999999999994</v>
      </c>
      <c r="K100" s="24">
        <v>6</v>
      </c>
      <c r="L100" s="22" t="s">
        <v>69</v>
      </c>
    </row>
    <row r="101" spans="1:12" ht="25.5" x14ac:dyDescent="0.2">
      <c r="A101" s="22" t="s">
        <v>90</v>
      </c>
      <c r="B101" s="9" t="s">
        <v>156</v>
      </c>
      <c r="C101" s="39" t="s">
        <v>256</v>
      </c>
      <c r="D101" s="19" t="s">
        <v>195</v>
      </c>
      <c r="E101" s="4">
        <v>22.33</v>
      </c>
      <c r="F101" s="4" t="s">
        <v>20</v>
      </c>
      <c r="G101" s="3">
        <v>13.1</v>
      </c>
      <c r="H101" s="3">
        <v>8.6999999999999993</v>
      </c>
      <c r="I101" s="3">
        <v>3.2</v>
      </c>
      <c r="J101" s="6">
        <f t="shared" si="8"/>
        <v>143.5</v>
      </c>
      <c r="K101" s="22">
        <f>42+6</f>
        <v>48</v>
      </c>
      <c r="L101" s="22" t="s">
        <v>69</v>
      </c>
    </row>
    <row r="102" spans="1:12" x14ac:dyDescent="0.2">
      <c r="A102" s="22" t="s">
        <v>94</v>
      </c>
      <c r="B102" s="8" t="s">
        <v>157</v>
      </c>
      <c r="C102" s="1" t="s">
        <v>21</v>
      </c>
      <c r="D102" s="19" t="s">
        <v>195</v>
      </c>
      <c r="E102" s="4">
        <v>8.34</v>
      </c>
      <c r="F102" s="4" t="s">
        <v>22</v>
      </c>
      <c r="G102" s="3">
        <v>6.6</v>
      </c>
      <c r="H102" s="3">
        <v>5.4</v>
      </c>
      <c r="I102" s="3">
        <v>31.73</v>
      </c>
      <c r="J102" s="6">
        <f t="shared" si="8"/>
        <v>201.92000000000002</v>
      </c>
      <c r="K102" s="24">
        <f>15/150*180</f>
        <v>18</v>
      </c>
      <c r="L102" s="22" t="s">
        <v>69</v>
      </c>
    </row>
    <row r="103" spans="1:12" x14ac:dyDescent="0.2">
      <c r="A103" s="22" t="s">
        <v>93</v>
      </c>
      <c r="B103" s="8" t="s">
        <v>62</v>
      </c>
      <c r="C103" s="1" t="s">
        <v>61</v>
      </c>
      <c r="D103" s="19" t="s">
        <v>195</v>
      </c>
      <c r="E103" s="2" t="s">
        <v>236</v>
      </c>
      <c r="F103" s="4" t="s">
        <v>18</v>
      </c>
      <c r="G103" s="3">
        <v>0.7</v>
      </c>
      <c r="H103" s="3">
        <v>0.3</v>
      </c>
      <c r="I103" s="3">
        <v>19.3</v>
      </c>
      <c r="J103" s="6">
        <f t="shared" si="8"/>
        <v>82.7</v>
      </c>
      <c r="K103" s="22">
        <v>10</v>
      </c>
      <c r="L103" s="22" t="s">
        <v>69</v>
      </c>
    </row>
    <row r="104" spans="1:12" x14ac:dyDescent="0.2">
      <c r="A104" s="22" t="s">
        <v>89</v>
      </c>
      <c r="B104" s="8" t="s">
        <v>11</v>
      </c>
      <c r="C104" s="1" t="s">
        <v>4</v>
      </c>
      <c r="D104" s="19" t="s">
        <v>195</v>
      </c>
      <c r="E104" s="2" t="s">
        <v>215</v>
      </c>
      <c r="F104" s="2" t="s">
        <v>32</v>
      </c>
      <c r="G104" s="3">
        <v>3.04</v>
      </c>
      <c r="H104" s="3">
        <v>0.32</v>
      </c>
      <c r="I104" s="3">
        <v>19.68</v>
      </c>
      <c r="J104" s="6">
        <f t="shared" si="8"/>
        <v>93.759999999999991</v>
      </c>
      <c r="K104" s="24">
        <v>10</v>
      </c>
      <c r="L104" s="22" t="s">
        <v>69</v>
      </c>
    </row>
    <row r="105" spans="1:12" x14ac:dyDescent="0.2">
      <c r="A105" s="22" t="s">
        <v>89</v>
      </c>
      <c r="B105" s="8" t="s">
        <v>11</v>
      </c>
      <c r="C105" s="1" t="s">
        <v>2</v>
      </c>
      <c r="D105" s="19" t="s">
        <v>195</v>
      </c>
      <c r="E105" s="4">
        <v>4.08</v>
      </c>
      <c r="F105" s="2" t="s">
        <v>31</v>
      </c>
      <c r="G105" s="3">
        <v>0.36</v>
      </c>
      <c r="H105" s="3">
        <v>0.72</v>
      </c>
      <c r="I105" s="3">
        <v>20.04</v>
      </c>
      <c r="J105" s="6">
        <f t="shared" si="8"/>
        <v>88.08</v>
      </c>
      <c r="K105" s="55">
        <f>5/20*60</f>
        <v>15</v>
      </c>
      <c r="L105" s="22" t="s">
        <v>69</v>
      </c>
    </row>
    <row r="106" spans="1:12" ht="25.5" x14ac:dyDescent="0.2">
      <c r="A106" s="22" t="s">
        <v>90</v>
      </c>
      <c r="B106" s="7" t="s">
        <v>158</v>
      </c>
      <c r="C106" s="1" t="s">
        <v>159</v>
      </c>
      <c r="D106" s="19" t="s">
        <v>196</v>
      </c>
      <c r="E106" s="4">
        <v>19.71</v>
      </c>
      <c r="F106" s="4" t="s">
        <v>64</v>
      </c>
      <c r="G106" s="3">
        <v>11.3</v>
      </c>
      <c r="H106" s="3">
        <v>9.49</v>
      </c>
      <c r="I106" s="3">
        <v>20.95</v>
      </c>
      <c r="J106" s="6">
        <f>I106*4+H106*9+G106*4</f>
        <v>214.40999999999997</v>
      </c>
      <c r="K106" s="22">
        <v>39</v>
      </c>
      <c r="L106" s="22" t="s">
        <v>69</v>
      </c>
    </row>
    <row r="107" spans="1:12" x14ac:dyDescent="0.2">
      <c r="A107" s="22" t="s">
        <v>93</v>
      </c>
      <c r="B107" s="7" t="s">
        <v>11</v>
      </c>
      <c r="C107" s="1" t="s">
        <v>12</v>
      </c>
      <c r="D107" s="19" t="s">
        <v>196</v>
      </c>
      <c r="E107" s="2" t="s">
        <v>67</v>
      </c>
      <c r="F107" s="4" t="s">
        <v>22</v>
      </c>
      <c r="G107" s="3">
        <v>0.9</v>
      </c>
      <c r="H107" s="3">
        <v>0.18</v>
      </c>
      <c r="I107" s="3">
        <v>18.18</v>
      </c>
      <c r="J107" s="6">
        <f>I107*4+H107*9+G107*4</f>
        <v>77.94</v>
      </c>
      <c r="K107" s="22">
        <v>27</v>
      </c>
      <c r="L107" s="22" t="s">
        <v>69</v>
      </c>
    </row>
    <row r="108" spans="1:12" x14ac:dyDescent="0.2">
      <c r="A108" s="22" t="s">
        <v>95</v>
      </c>
      <c r="B108" s="7" t="s">
        <v>11</v>
      </c>
      <c r="C108" s="1" t="s">
        <v>134</v>
      </c>
      <c r="D108" s="19" t="s">
        <v>196</v>
      </c>
      <c r="E108" s="2" t="s">
        <v>216</v>
      </c>
      <c r="F108" s="2" t="s">
        <v>18</v>
      </c>
      <c r="G108" s="3">
        <v>1.98</v>
      </c>
      <c r="H108" s="3">
        <v>0.44</v>
      </c>
      <c r="I108" s="3">
        <v>17.82</v>
      </c>
      <c r="J108" s="6">
        <f>I108*4+H108*9+G108*4</f>
        <v>83.16</v>
      </c>
      <c r="K108" s="22">
        <v>38</v>
      </c>
      <c r="L108" s="22" t="s">
        <v>69</v>
      </c>
    </row>
    <row r="109" spans="1:12" ht="16.5" customHeight="1" x14ac:dyDescent="0.2">
      <c r="A109" s="22" t="s">
        <v>92</v>
      </c>
      <c r="B109" s="7" t="s">
        <v>54</v>
      </c>
      <c r="C109" s="1" t="s">
        <v>160</v>
      </c>
      <c r="D109" s="19" t="s">
        <v>194</v>
      </c>
      <c r="E109" s="2" t="s">
        <v>237</v>
      </c>
      <c r="F109" s="2" t="s">
        <v>29</v>
      </c>
      <c r="G109" s="3">
        <v>0.55000000000000004</v>
      </c>
      <c r="H109" s="3">
        <v>0.1</v>
      </c>
      <c r="I109" s="3">
        <v>1.9</v>
      </c>
      <c r="J109" s="6">
        <f t="shared" ref="J109:J122" si="9">I109*4+H109*9+G109*4</f>
        <v>10.7</v>
      </c>
      <c r="K109" s="22">
        <f>40</f>
        <v>40</v>
      </c>
      <c r="L109" s="22" t="s">
        <v>74</v>
      </c>
    </row>
    <row r="110" spans="1:12" x14ac:dyDescent="0.2">
      <c r="A110" s="22" t="s">
        <v>90</v>
      </c>
      <c r="B110" s="7" t="s">
        <v>161</v>
      </c>
      <c r="C110" s="1" t="s">
        <v>162</v>
      </c>
      <c r="D110" s="19" t="s">
        <v>194</v>
      </c>
      <c r="E110" s="2" t="s">
        <v>238</v>
      </c>
      <c r="F110" s="2" t="s">
        <v>18</v>
      </c>
      <c r="G110" s="3">
        <v>12.1</v>
      </c>
      <c r="H110" s="3">
        <v>21.2</v>
      </c>
      <c r="I110" s="3">
        <v>24.6</v>
      </c>
      <c r="J110" s="6">
        <f t="shared" si="9"/>
        <v>337.59999999999997</v>
      </c>
      <c r="K110" s="22">
        <v>57</v>
      </c>
      <c r="L110" s="22" t="s">
        <v>74</v>
      </c>
    </row>
    <row r="111" spans="1:12" x14ac:dyDescent="0.2">
      <c r="A111" s="22" t="s">
        <v>93</v>
      </c>
      <c r="B111" s="7" t="s">
        <v>52</v>
      </c>
      <c r="C111" s="1" t="s">
        <v>26</v>
      </c>
      <c r="D111" s="19" t="s">
        <v>194</v>
      </c>
      <c r="E111" s="2" t="s">
        <v>227</v>
      </c>
      <c r="F111" s="2" t="s">
        <v>18</v>
      </c>
      <c r="G111" s="3">
        <v>1.5</v>
      </c>
      <c r="H111" s="3">
        <v>1.4</v>
      </c>
      <c r="I111" s="3">
        <v>8.6</v>
      </c>
      <c r="J111" s="6">
        <f t="shared" si="9"/>
        <v>53</v>
      </c>
      <c r="K111" s="24">
        <v>8</v>
      </c>
      <c r="L111" s="22" t="s">
        <v>74</v>
      </c>
    </row>
    <row r="112" spans="1:12" x14ac:dyDescent="0.2">
      <c r="A112" s="22" t="s">
        <v>89</v>
      </c>
      <c r="B112" s="40" t="s">
        <v>11</v>
      </c>
      <c r="C112" s="41" t="s">
        <v>4</v>
      </c>
      <c r="D112" s="42" t="s">
        <v>194</v>
      </c>
      <c r="E112" s="2" t="s">
        <v>210</v>
      </c>
      <c r="F112" s="43" t="s">
        <v>24</v>
      </c>
      <c r="G112" s="3">
        <v>1.5</v>
      </c>
      <c r="H112" s="3">
        <v>0.16</v>
      </c>
      <c r="I112" s="3">
        <v>9.8000000000000007</v>
      </c>
      <c r="J112" s="11">
        <f t="shared" si="9"/>
        <v>46.64</v>
      </c>
      <c r="K112" s="24">
        <v>5</v>
      </c>
      <c r="L112" s="22" t="s">
        <v>74</v>
      </c>
    </row>
    <row r="113" spans="1:12" ht="13.5" thickBot="1" x14ac:dyDescent="0.25">
      <c r="A113" s="22" t="s">
        <v>89</v>
      </c>
      <c r="B113" s="44" t="s">
        <v>11</v>
      </c>
      <c r="C113" s="45" t="s">
        <v>2</v>
      </c>
      <c r="D113" s="42" t="s">
        <v>194</v>
      </c>
      <c r="E113" s="4">
        <v>2.04</v>
      </c>
      <c r="F113" s="46" t="s">
        <v>17</v>
      </c>
      <c r="G113" s="3">
        <v>0.18</v>
      </c>
      <c r="H113" s="3">
        <v>0.36</v>
      </c>
      <c r="I113" s="3">
        <v>10.02</v>
      </c>
      <c r="J113" s="12">
        <f t="shared" si="9"/>
        <v>44.04</v>
      </c>
      <c r="K113" s="55">
        <f>5/20*30</f>
        <v>7.5</v>
      </c>
      <c r="L113" s="22" t="s">
        <v>74</v>
      </c>
    </row>
    <row r="114" spans="1:12" ht="25.5" x14ac:dyDescent="0.2">
      <c r="A114" s="22" t="s">
        <v>91</v>
      </c>
      <c r="B114" s="32" t="s">
        <v>117</v>
      </c>
      <c r="C114" s="15" t="s">
        <v>118</v>
      </c>
      <c r="D114" s="19" t="s">
        <v>195</v>
      </c>
      <c r="E114" s="2" t="s">
        <v>239</v>
      </c>
      <c r="F114" s="47" t="s">
        <v>43</v>
      </c>
      <c r="G114" s="3">
        <v>1.85</v>
      </c>
      <c r="H114" s="3">
        <v>5</v>
      </c>
      <c r="I114" s="3">
        <v>10.050000000000001</v>
      </c>
      <c r="J114" s="33">
        <f t="shared" si="9"/>
        <v>92.600000000000009</v>
      </c>
      <c r="K114" s="22">
        <v>20</v>
      </c>
      <c r="L114" s="22" t="s">
        <v>74</v>
      </c>
    </row>
    <row r="115" spans="1:12" x14ac:dyDescent="0.2">
      <c r="A115" s="22" t="s">
        <v>90</v>
      </c>
      <c r="B115" s="7" t="s">
        <v>163</v>
      </c>
      <c r="C115" s="1" t="s">
        <v>164</v>
      </c>
      <c r="D115" s="19" t="s">
        <v>195</v>
      </c>
      <c r="E115" s="4">
        <v>31.26</v>
      </c>
      <c r="F115" s="4" t="s">
        <v>19</v>
      </c>
      <c r="G115" s="3">
        <v>9.5</v>
      </c>
      <c r="H115" s="3">
        <v>6.2</v>
      </c>
      <c r="I115" s="3">
        <v>4.9000000000000004</v>
      </c>
      <c r="J115" s="6">
        <f t="shared" si="9"/>
        <v>113.4</v>
      </c>
      <c r="K115" s="22">
        <v>60</v>
      </c>
      <c r="L115" s="22" t="s">
        <v>74</v>
      </c>
    </row>
    <row r="116" spans="1:12" x14ac:dyDescent="0.2">
      <c r="A116" s="22" t="s">
        <v>94</v>
      </c>
      <c r="B116" s="7" t="s">
        <v>60</v>
      </c>
      <c r="C116" s="1" t="s">
        <v>48</v>
      </c>
      <c r="D116" s="19" t="s">
        <v>195</v>
      </c>
      <c r="E116" s="4">
        <v>10.27</v>
      </c>
      <c r="F116" s="2" t="s">
        <v>22</v>
      </c>
      <c r="G116" s="3">
        <v>4.4000000000000004</v>
      </c>
      <c r="H116" s="3">
        <v>5.15</v>
      </c>
      <c r="I116" s="3">
        <v>44</v>
      </c>
      <c r="J116" s="6">
        <f t="shared" si="9"/>
        <v>239.95</v>
      </c>
      <c r="K116" s="22">
        <f>20/150*180</f>
        <v>24</v>
      </c>
      <c r="L116" s="22" t="s">
        <v>74</v>
      </c>
    </row>
    <row r="117" spans="1:12" ht="25.5" x14ac:dyDescent="0.2">
      <c r="A117" s="22" t="s">
        <v>93</v>
      </c>
      <c r="B117" s="7" t="s">
        <v>119</v>
      </c>
      <c r="C117" s="1" t="s">
        <v>120</v>
      </c>
      <c r="D117" s="19" t="s">
        <v>195</v>
      </c>
      <c r="E117" s="2" t="s">
        <v>240</v>
      </c>
      <c r="F117" s="4" t="s">
        <v>18</v>
      </c>
      <c r="G117" s="3">
        <v>0.7</v>
      </c>
      <c r="H117" s="3">
        <v>0.3</v>
      </c>
      <c r="I117" s="3">
        <v>19.3</v>
      </c>
      <c r="J117" s="6">
        <f t="shared" si="9"/>
        <v>82.7</v>
      </c>
      <c r="K117" s="24">
        <v>12</v>
      </c>
      <c r="L117" s="22" t="s">
        <v>74</v>
      </c>
    </row>
    <row r="118" spans="1:12" x14ac:dyDescent="0.2">
      <c r="A118" s="22" t="s">
        <v>89</v>
      </c>
      <c r="B118" s="7" t="s">
        <v>11</v>
      </c>
      <c r="C118" s="1" t="s">
        <v>2</v>
      </c>
      <c r="D118" s="19" t="s">
        <v>195</v>
      </c>
      <c r="E118" s="2" t="s">
        <v>207</v>
      </c>
      <c r="F118" s="2" t="s">
        <v>17</v>
      </c>
      <c r="G118" s="3">
        <v>0.18</v>
      </c>
      <c r="H118" s="3">
        <v>0.36</v>
      </c>
      <c r="I118" s="3">
        <v>10.02</v>
      </c>
      <c r="J118" s="6">
        <f t="shared" si="9"/>
        <v>44.04</v>
      </c>
      <c r="K118" s="55">
        <f>5/20*30</f>
        <v>7.5</v>
      </c>
      <c r="L118" s="22" t="s">
        <v>74</v>
      </c>
    </row>
    <row r="119" spans="1:12" ht="13.5" thickBot="1" x14ac:dyDescent="0.25">
      <c r="A119" s="22" t="s">
        <v>89</v>
      </c>
      <c r="B119" s="7" t="s">
        <v>11</v>
      </c>
      <c r="C119" s="1" t="s">
        <v>4</v>
      </c>
      <c r="D119" s="19" t="s">
        <v>195</v>
      </c>
      <c r="E119" s="4">
        <v>3.1</v>
      </c>
      <c r="F119" s="2" t="s">
        <v>29</v>
      </c>
      <c r="G119" s="3">
        <v>3.8</v>
      </c>
      <c r="H119" s="3">
        <v>0.4</v>
      </c>
      <c r="I119" s="3">
        <v>24.6</v>
      </c>
      <c r="J119" s="6">
        <f t="shared" si="9"/>
        <v>117.2</v>
      </c>
      <c r="K119" s="24">
        <f>5/20*50</f>
        <v>12.5</v>
      </c>
      <c r="L119" s="22" t="s">
        <v>74</v>
      </c>
    </row>
    <row r="120" spans="1:12" ht="25.5" x14ac:dyDescent="0.2">
      <c r="A120" s="22" t="s">
        <v>90</v>
      </c>
      <c r="B120" s="48" t="s">
        <v>165</v>
      </c>
      <c r="C120" s="49" t="s">
        <v>166</v>
      </c>
      <c r="D120" s="20" t="s">
        <v>196</v>
      </c>
      <c r="E120" s="2" t="s">
        <v>241</v>
      </c>
      <c r="F120" s="13" t="s">
        <v>64</v>
      </c>
      <c r="G120" s="14">
        <v>9.1999999999999993</v>
      </c>
      <c r="H120" s="14">
        <v>4</v>
      </c>
      <c r="I120" s="14">
        <v>18.04</v>
      </c>
      <c r="J120" s="50">
        <f t="shared" si="9"/>
        <v>144.95999999999998</v>
      </c>
      <c r="K120" s="22">
        <v>40</v>
      </c>
      <c r="L120" s="22" t="s">
        <v>74</v>
      </c>
    </row>
    <row r="121" spans="1:12" x14ac:dyDescent="0.2">
      <c r="A121" s="22" t="s">
        <v>93</v>
      </c>
      <c r="B121" s="7" t="s">
        <v>56</v>
      </c>
      <c r="C121" s="1" t="s">
        <v>36</v>
      </c>
      <c r="D121" s="19" t="s">
        <v>196</v>
      </c>
      <c r="E121" s="2" t="s">
        <v>242</v>
      </c>
      <c r="F121" s="2" t="s">
        <v>22</v>
      </c>
      <c r="G121" s="3">
        <v>0.27</v>
      </c>
      <c r="H121" s="3">
        <v>0</v>
      </c>
      <c r="I121" s="3">
        <v>6.03</v>
      </c>
      <c r="J121" s="6">
        <f t="shared" si="9"/>
        <v>25.200000000000003</v>
      </c>
      <c r="K121" s="24">
        <f>9</f>
        <v>9</v>
      </c>
      <c r="L121" s="22" t="s">
        <v>74</v>
      </c>
    </row>
    <row r="122" spans="1:12" x14ac:dyDescent="0.2">
      <c r="A122" s="22" t="s">
        <v>89</v>
      </c>
      <c r="B122" s="7" t="s">
        <v>11</v>
      </c>
      <c r="C122" s="1" t="s">
        <v>2</v>
      </c>
      <c r="D122" s="19" t="s">
        <v>196</v>
      </c>
      <c r="E122" s="4">
        <v>1.36</v>
      </c>
      <c r="F122" s="2" t="s">
        <v>24</v>
      </c>
      <c r="G122" s="3">
        <v>0.12</v>
      </c>
      <c r="H122" s="3">
        <v>0.24</v>
      </c>
      <c r="I122" s="3">
        <v>6.68</v>
      </c>
      <c r="J122" s="6">
        <f t="shared" si="9"/>
        <v>29.36</v>
      </c>
      <c r="K122" s="55">
        <v>5</v>
      </c>
      <c r="L122" s="22" t="s">
        <v>74</v>
      </c>
    </row>
    <row r="123" spans="1:12" x14ac:dyDescent="0.2">
      <c r="A123" s="22" t="s">
        <v>95</v>
      </c>
      <c r="B123" s="5" t="s">
        <v>11</v>
      </c>
      <c r="C123" s="51" t="s">
        <v>106</v>
      </c>
      <c r="D123" s="52" t="s">
        <v>196</v>
      </c>
      <c r="E123" s="2" t="s">
        <v>200</v>
      </c>
      <c r="F123" s="2" t="s">
        <v>107</v>
      </c>
      <c r="G123" s="3">
        <v>0.48</v>
      </c>
      <c r="H123" s="3">
        <v>0.48</v>
      </c>
      <c r="I123" s="3">
        <v>11.76</v>
      </c>
      <c r="J123" s="6">
        <f>I123*4+H123*9+G123*4</f>
        <v>53.28</v>
      </c>
      <c r="K123" s="22">
        <v>18</v>
      </c>
      <c r="L123" s="22" t="s">
        <v>74</v>
      </c>
    </row>
    <row r="124" spans="1:12" ht="15.75" customHeight="1" x14ac:dyDescent="0.2">
      <c r="A124" s="22" t="s">
        <v>90</v>
      </c>
      <c r="B124" s="32" t="s">
        <v>167</v>
      </c>
      <c r="C124" s="15" t="s">
        <v>168</v>
      </c>
      <c r="D124" s="20" t="s">
        <v>194</v>
      </c>
      <c r="E124" s="2" t="s">
        <v>243</v>
      </c>
      <c r="F124" s="16" t="s">
        <v>45</v>
      </c>
      <c r="G124" s="17">
        <v>21.42</v>
      </c>
      <c r="H124" s="17">
        <v>8.57</v>
      </c>
      <c r="I124" s="17">
        <v>38.96</v>
      </c>
      <c r="J124" s="33">
        <f>I124*4+H124*9+G124*4</f>
        <v>318.64999999999998</v>
      </c>
      <c r="K124" s="22">
        <f>60/120*150</f>
        <v>75</v>
      </c>
      <c r="L124" s="22" t="s">
        <v>70</v>
      </c>
    </row>
    <row r="125" spans="1:12" x14ac:dyDescent="0.2">
      <c r="A125" s="22" t="s">
        <v>92</v>
      </c>
      <c r="B125" s="7" t="s">
        <v>169</v>
      </c>
      <c r="C125" s="1" t="s">
        <v>170</v>
      </c>
      <c r="D125" s="19" t="s">
        <v>194</v>
      </c>
      <c r="E125" s="2" t="s">
        <v>244</v>
      </c>
      <c r="F125" s="2" t="s">
        <v>57</v>
      </c>
      <c r="G125" s="3">
        <v>5</v>
      </c>
      <c r="H125" s="3">
        <v>7.5</v>
      </c>
      <c r="I125" s="3">
        <v>13.4</v>
      </c>
      <c r="J125" s="6">
        <f>I125*4+H125*9+G125*4</f>
        <v>141.1</v>
      </c>
      <c r="K125" s="22">
        <v>29</v>
      </c>
      <c r="L125" s="22" t="s">
        <v>70</v>
      </c>
    </row>
    <row r="126" spans="1:12" x14ac:dyDescent="0.2">
      <c r="A126" s="22" t="s">
        <v>93</v>
      </c>
      <c r="B126" s="7" t="s">
        <v>113</v>
      </c>
      <c r="C126" s="1" t="s">
        <v>10</v>
      </c>
      <c r="D126" s="19" t="s">
        <v>194</v>
      </c>
      <c r="E126" s="2" t="s">
        <v>66</v>
      </c>
      <c r="F126" s="2" t="s">
        <v>18</v>
      </c>
      <c r="G126" s="3">
        <v>0.4</v>
      </c>
      <c r="H126" s="3">
        <v>0.1</v>
      </c>
      <c r="I126" s="3">
        <v>0.08</v>
      </c>
      <c r="J126" s="6">
        <f>I126*4+H126*9+G126*4</f>
        <v>2.8200000000000003</v>
      </c>
      <c r="K126" s="56">
        <v>2</v>
      </c>
      <c r="L126" s="22" t="s">
        <v>70</v>
      </c>
    </row>
    <row r="127" spans="1:12" x14ac:dyDescent="0.2">
      <c r="A127" s="22" t="s">
        <v>95</v>
      </c>
      <c r="B127" s="7" t="s">
        <v>11</v>
      </c>
      <c r="C127" s="1" t="s">
        <v>106</v>
      </c>
      <c r="D127" s="19" t="s">
        <v>194</v>
      </c>
      <c r="E127" s="2" t="s">
        <v>200</v>
      </c>
      <c r="F127" s="2" t="s">
        <v>107</v>
      </c>
      <c r="G127" s="3">
        <v>0.48</v>
      </c>
      <c r="H127" s="3">
        <v>0.48</v>
      </c>
      <c r="I127" s="3">
        <v>11.76</v>
      </c>
      <c r="J127" s="6">
        <f>I127*4+H127*9+G127*4</f>
        <v>53.28</v>
      </c>
      <c r="K127" s="22">
        <v>18</v>
      </c>
      <c r="L127" s="22" t="s">
        <v>70</v>
      </c>
    </row>
    <row r="128" spans="1:12" ht="16.5" customHeight="1" x14ac:dyDescent="0.2">
      <c r="A128" s="22" t="s">
        <v>91</v>
      </c>
      <c r="B128" s="7" t="s">
        <v>171</v>
      </c>
      <c r="C128" s="1" t="s">
        <v>25</v>
      </c>
      <c r="D128" s="19" t="s">
        <v>195</v>
      </c>
      <c r="E128" s="4">
        <v>8.27</v>
      </c>
      <c r="F128" s="2" t="s">
        <v>43</v>
      </c>
      <c r="G128" s="3">
        <v>1.65</v>
      </c>
      <c r="H128" s="3">
        <v>4.9000000000000004</v>
      </c>
      <c r="I128" s="3">
        <v>9.15</v>
      </c>
      <c r="J128" s="6">
        <f t="shared" ref="J128:J133" si="10">I128*4+H128*9+G128*4</f>
        <v>87.3</v>
      </c>
      <c r="K128" s="22">
        <v>22</v>
      </c>
      <c r="L128" s="22" t="s">
        <v>70</v>
      </c>
    </row>
    <row r="129" spans="1:12" ht="25.5" x14ac:dyDescent="0.2">
      <c r="A129" s="22" t="s">
        <v>90</v>
      </c>
      <c r="B129" s="7" t="s">
        <v>172</v>
      </c>
      <c r="C129" s="1" t="s">
        <v>173</v>
      </c>
      <c r="D129" s="19" t="s">
        <v>195</v>
      </c>
      <c r="E129" s="4">
        <v>37.1</v>
      </c>
      <c r="F129" s="4" t="s">
        <v>20</v>
      </c>
      <c r="G129" s="3">
        <v>22.14</v>
      </c>
      <c r="H129" s="3">
        <v>27.49</v>
      </c>
      <c r="I129" s="3">
        <v>4.47</v>
      </c>
      <c r="J129" s="6">
        <f t="shared" si="10"/>
        <v>353.85</v>
      </c>
      <c r="K129" s="22">
        <v>80</v>
      </c>
      <c r="L129" s="22" t="s">
        <v>70</v>
      </c>
    </row>
    <row r="130" spans="1:12" x14ac:dyDescent="0.2">
      <c r="A130" s="22" t="s">
        <v>94</v>
      </c>
      <c r="B130" s="7" t="s">
        <v>174</v>
      </c>
      <c r="C130" s="1" t="s">
        <v>13</v>
      </c>
      <c r="D130" s="19" t="s">
        <v>195</v>
      </c>
      <c r="E130" s="4">
        <v>13.84</v>
      </c>
      <c r="F130" s="4" t="s">
        <v>22</v>
      </c>
      <c r="G130" s="3">
        <v>3.72</v>
      </c>
      <c r="H130" s="3">
        <v>11</v>
      </c>
      <c r="I130" s="3">
        <v>21.6</v>
      </c>
      <c r="J130" s="6">
        <f t="shared" si="10"/>
        <v>200.28</v>
      </c>
      <c r="K130" s="22">
        <f>25/150*180</f>
        <v>30</v>
      </c>
      <c r="L130" s="22" t="s">
        <v>70</v>
      </c>
    </row>
    <row r="131" spans="1:12" ht="25.5" x14ac:dyDescent="0.2">
      <c r="A131" s="22" t="s">
        <v>93</v>
      </c>
      <c r="B131" s="7" t="s">
        <v>110</v>
      </c>
      <c r="C131" s="1" t="s">
        <v>63</v>
      </c>
      <c r="D131" s="19" t="s">
        <v>195</v>
      </c>
      <c r="E131" s="2" t="s">
        <v>202</v>
      </c>
      <c r="F131" s="4" t="s">
        <v>22</v>
      </c>
      <c r="G131" s="3">
        <v>0</v>
      </c>
      <c r="H131" s="3">
        <v>0</v>
      </c>
      <c r="I131" s="3">
        <v>16.739999999999998</v>
      </c>
      <c r="J131" s="6">
        <f t="shared" si="10"/>
        <v>66.959999999999994</v>
      </c>
      <c r="K131" s="24">
        <v>11</v>
      </c>
      <c r="L131" s="22" t="s">
        <v>70</v>
      </c>
    </row>
    <row r="132" spans="1:12" x14ac:dyDescent="0.2">
      <c r="A132" s="22" t="s">
        <v>89</v>
      </c>
      <c r="B132" s="7" t="s">
        <v>11</v>
      </c>
      <c r="C132" s="1" t="s">
        <v>4</v>
      </c>
      <c r="D132" s="19" t="s">
        <v>195</v>
      </c>
      <c r="E132" s="2" t="s">
        <v>215</v>
      </c>
      <c r="F132" s="2" t="s">
        <v>32</v>
      </c>
      <c r="G132" s="3">
        <v>3.04</v>
      </c>
      <c r="H132" s="3">
        <v>0.32</v>
      </c>
      <c r="I132" s="3">
        <v>19.68</v>
      </c>
      <c r="J132" s="6">
        <f t="shared" si="10"/>
        <v>93.759999999999991</v>
      </c>
      <c r="K132" s="24">
        <v>10</v>
      </c>
      <c r="L132" s="22" t="s">
        <v>70</v>
      </c>
    </row>
    <row r="133" spans="1:12" x14ac:dyDescent="0.2">
      <c r="A133" s="22" t="s">
        <v>89</v>
      </c>
      <c r="B133" s="7" t="s">
        <v>11</v>
      </c>
      <c r="C133" s="1" t="s">
        <v>2</v>
      </c>
      <c r="D133" s="19" t="s">
        <v>195</v>
      </c>
      <c r="E133" s="4">
        <v>2.04</v>
      </c>
      <c r="F133" s="2" t="s">
        <v>17</v>
      </c>
      <c r="G133" s="3">
        <v>0.18</v>
      </c>
      <c r="H133" s="3">
        <v>0.36</v>
      </c>
      <c r="I133" s="3">
        <v>10.02</v>
      </c>
      <c r="J133" s="6">
        <f t="shared" si="10"/>
        <v>44.04</v>
      </c>
      <c r="K133" s="55">
        <f>5/20*30</f>
        <v>7.5</v>
      </c>
      <c r="L133" s="22" t="s">
        <v>70</v>
      </c>
    </row>
    <row r="134" spans="1:12" ht="24" customHeight="1" x14ac:dyDescent="0.2">
      <c r="A134" s="22" t="s">
        <v>90</v>
      </c>
      <c r="B134" s="7" t="s">
        <v>96</v>
      </c>
      <c r="C134" s="1" t="s">
        <v>175</v>
      </c>
      <c r="D134" s="19" t="s">
        <v>196</v>
      </c>
      <c r="E134" s="4">
        <v>6.93</v>
      </c>
      <c r="F134" s="4" t="s">
        <v>41</v>
      </c>
      <c r="G134" s="3">
        <v>5.33</v>
      </c>
      <c r="H134" s="3">
        <v>4.9000000000000004</v>
      </c>
      <c r="I134" s="3">
        <v>20.8</v>
      </c>
      <c r="J134" s="6">
        <f t="shared" ref="J134:J141" si="11">I134*4+H134*9+G134*4</f>
        <v>148.62</v>
      </c>
      <c r="K134" s="22">
        <v>17</v>
      </c>
      <c r="L134" s="22" t="s">
        <v>70</v>
      </c>
    </row>
    <row r="135" spans="1:12" x14ac:dyDescent="0.2">
      <c r="A135" s="22" t="s">
        <v>93</v>
      </c>
      <c r="B135" s="7" t="s">
        <v>11</v>
      </c>
      <c r="C135" s="1" t="s">
        <v>12</v>
      </c>
      <c r="D135" s="19" t="s">
        <v>196</v>
      </c>
      <c r="E135" s="2" t="s">
        <v>67</v>
      </c>
      <c r="F135" s="4" t="s">
        <v>22</v>
      </c>
      <c r="G135" s="3">
        <v>0.9</v>
      </c>
      <c r="H135" s="3">
        <v>0.18</v>
      </c>
      <c r="I135" s="3">
        <v>18.18</v>
      </c>
      <c r="J135" s="6">
        <f t="shared" si="11"/>
        <v>77.94</v>
      </c>
      <c r="K135" s="22">
        <v>27</v>
      </c>
      <c r="L135" s="22" t="s">
        <v>70</v>
      </c>
    </row>
    <row r="136" spans="1:12" x14ac:dyDescent="0.2">
      <c r="A136" s="22" t="s">
        <v>89</v>
      </c>
      <c r="B136" s="7" t="s">
        <v>11</v>
      </c>
      <c r="C136" s="1" t="s">
        <v>2</v>
      </c>
      <c r="D136" s="19" t="s">
        <v>196</v>
      </c>
      <c r="E136" s="4">
        <v>1.36</v>
      </c>
      <c r="F136" s="2" t="s">
        <v>24</v>
      </c>
      <c r="G136" s="3">
        <v>0.12</v>
      </c>
      <c r="H136" s="3">
        <v>0.24</v>
      </c>
      <c r="I136" s="3">
        <v>6.68</v>
      </c>
      <c r="J136" s="6">
        <f t="shared" si="11"/>
        <v>29.36</v>
      </c>
      <c r="K136" s="55">
        <v>5</v>
      </c>
      <c r="L136" s="22" t="s">
        <v>70</v>
      </c>
    </row>
    <row r="137" spans="1:12" ht="25.5" x14ac:dyDescent="0.2">
      <c r="A137" s="22" t="s">
        <v>92</v>
      </c>
      <c r="B137" s="7" t="s">
        <v>54</v>
      </c>
      <c r="C137" s="39" t="s">
        <v>176</v>
      </c>
      <c r="D137" s="19" t="s">
        <v>194</v>
      </c>
      <c r="E137" s="2" t="s">
        <v>245</v>
      </c>
      <c r="F137" s="2" t="s">
        <v>44</v>
      </c>
      <c r="G137" s="3">
        <v>0.54</v>
      </c>
      <c r="H137" s="3">
        <v>0.09</v>
      </c>
      <c r="I137" s="3">
        <v>1.71</v>
      </c>
      <c r="J137" s="6">
        <f t="shared" si="11"/>
        <v>9.8099999999999987</v>
      </c>
      <c r="K137" s="22">
        <f>40/30*60</f>
        <v>80</v>
      </c>
      <c r="L137" s="22" t="s">
        <v>77</v>
      </c>
    </row>
    <row r="138" spans="1:12" x14ac:dyDescent="0.2">
      <c r="A138" s="22" t="s">
        <v>90</v>
      </c>
      <c r="B138" s="7" t="s">
        <v>177</v>
      </c>
      <c r="C138" s="1" t="s">
        <v>178</v>
      </c>
      <c r="D138" s="19" t="s">
        <v>194</v>
      </c>
      <c r="E138" s="2" t="s">
        <v>246</v>
      </c>
      <c r="F138" s="2" t="s">
        <v>29</v>
      </c>
      <c r="G138" s="3">
        <v>6.3</v>
      </c>
      <c r="H138" s="3">
        <v>5.8</v>
      </c>
      <c r="I138" s="3">
        <v>5.7</v>
      </c>
      <c r="J138" s="6">
        <f t="shared" si="11"/>
        <v>100.2</v>
      </c>
      <c r="K138" s="22">
        <v>30</v>
      </c>
      <c r="L138" s="22" t="s">
        <v>77</v>
      </c>
    </row>
    <row r="139" spans="1:12" x14ac:dyDescent="0.2">
      <c r="A139" s="22" t="s">
        <v>95</v>
      </c>
      <c r="B139" s="7" t="s">
        <v>11</v>
      </c>
      <c r="C139" s="1" t="s">
        <v>35</v>
      </c>
      <c r="D139" s="19" t="s">
        <v>194</v>
      </c>
      <c r="E139" s="2" t="s">
        <v>247</v>
      </c>
      <c r="F139" s="2" t="s">
        <v>32</v>
      </c>
      <c r="G139" s="3">
        <v>2.1</v>
      </c>
      <c r="H139" s="3">
        <v>3.76</v>
      </c>
      <c r="I139" s="3">
        <v>22.2</v>
      </c>
      <c r="J139" s="6">
        <f t="shared" si="11"/>
        <v>131.04</v>
      </c>
      <c r="K139" s="22">
        <v>15</v>
      </c>
      <c r="L139" s="22" t="s">
        <v>77</v>
      </c>
    </row>
    <row r="140" spans="1:12" x14ac:dyDescent="0.2">
      <c r="A140" s="22" t="s">
        <v>93</v>
      </c>
      <c r="B140" s="7" t="s">
        <v>124</v>
      </c>
      <c r="C140" s="1" t="s">
        <v>15</v>
      </c>
      <c r="D140" s="19" t="s">
        <v>194</v>
      </c>
      <c r="E140" s="2" t="s">
        <v>209</v>
      </c>
      <c r="F140" s="2" t="s">
        <v>18</v>
      </c>
      <c r="G140" s="3">
        <v>0.2</v>
      </c>
      <c r="H140" s="3">
        <v>0</v>
      </c>
      <c r="I140" s="3">
        <v>6.4</v>
      </c>
      <c r="J140" s="6">
        <f t="shared" si="11"/>
        <v>26.400000000000002</v>
      </c>
      <c r="K140" s="24">
        <v>5</v>
      </c>
      <c r="L140" s="22" t="s">
        <v>77</v>
      </c>
    </row>
    <row r="141" spans="1:12" x14ac:dyDescent="0.2">
      <c r="A141" s="22" t="s">
        <v>95</v>
      </c>
      <c r="B141" s="38" t="s">
        <v>11</v>
      </c>
      <c r="C141" s="35" t="s">
        <v>134</v>
      </c>
      <c r="D141" s="36" t="s">
        <v>194</v>
      </c>
      <c r="E141" s="2" t="s">
        <v>216</v>
      </c>
      <c r="F141" s="2" t="s">
        <v>18</v>
      </c>
      <c r="G141" s="3">
        <v>1.98</v>
      </c>
      <c r="H141" s="3">
        <v>0.44</v>
      </c>
      <c r="I141" s="3">
        <v>17.82</v>
      </c>
      <c r="J141" s="6">
        <f t="shared" si="11"/>
        <v>83.16</v>
      </c>
      <c r="K141" s="22">
        <v>38</v>
      </c>
      <c r="L141" s="22" t="s">
        <v>77</v>
      </c>
    </row>
    <row r="142" spans="1:12" ht="20.25" customHeight="1" x14ac:dyDescent="0.2">
      <c r="A142" s="22" t="s">
        <v>92</v>
      </c>
      <c r="B142" s="5" t="s">
        <v>152</v>
      </c>
      <c r="C142" s="18" t="s">
        <v>179</v>
      </c>
      <c r="D142" s="5" t="s">
        <v>195</v>
      </c>
      <c r="E142" s="4">
        <v>6.05</v>
      </c>
      <c r="F142" s="2" t="s">
        <v>31</v>
      </c>
      <c r="G142" s="5">
        <v>0.37</v>
      </c>
      <c r="H142" s="5">
        <v>6.05</v>
      </c>
      <c r="I142" s="5">
        <v>1.02</v>
      </c>
      <c r="J142" s="5">
        <f t="shared" ref="J142:J161" si="12">I142*4+H142*9+G142*4</f>
        <v>60.009999999999991</v>
      </c>
      <c r="K142" s="22">
        <f>25/50*60</f>
        <v>30</v>
      </c>
      <c r="L142" s="22" t="s">
        <v>77</v>
      </c>
    </row>
    <row r="143" spans="1:12" ht="25.5" x14ac:dyDescent="0.2">
      <c r="A143" s="22" t="s">
        <v>91</v>
      </c>
      <c r="B143" s="7" t="s">
        <v>138</v>
      </c>
      <c r="C143" s="1" t="s">
        <v>180</v>
      </c>
      <c r="D143" s="19" t="s">
        <v>195</v>
      </c>
      <c r="E143" s="4">
        <v>4.05</v>
      </c>
      <c r="F143" s="4" t="s">
        <v>18</v>
      </c>
      <c r="G143" s="3">
        <v>2.0499999999999998</v>
      </c>
      <c r="H143" s="3">
        <v>2.2000000000000002</v>
      </c>
      <c r="I143" s="3">
        <v>12.55</v>
      </c>
      <c r="J143" s="6">
        <f t="shared" si="12"/>
        <v>78.2</v>
      </c>
      <c r="K143" s="22">
        <v>12</v>
      </c>
      <c r="L143" s="22" t="s">
        <v>77</v>
      </c>
    </row>
    <row r="144" spans="1:12" x14ac:dyDescent="0.2">
      <c r="A144" s="22" t="s">
        <v>90</v>
      </c>
      <c r="B144" s="7" t="s">
        <v>151</v>
      </c>
      <c r="C144" s="1" t="s">
        <v>8</v>
      </c>
      <c r="D144" s="19" t="s">
        <v>195</v>
      </c>
      <c r="E144" s="4">
        <v>31.09</v>
      </c>
      <c r="F144" s="4" t="s">
        <v>22</v>
      </c>
      <c r="G144" s="3">
        <v>12</v>
      </c>
      <c r="H144" s="3">
        <v>30.9</v>
      </c>
      <c r="I144" s="3">
        <v>17.7</v>
      </c>
      <c r="J144" s="6">
        <f t="shared" si="12"/>
        <v>396.9</v>
      </c>
      <c r="K144" s="22">
        <v>67</v>
      </c>
      <c r="L144" s="22" t="s">
        <v>77</v>
      </c>
    </row>
    <row r="145" spans="1:12" x14ac:dyDescent="0.2">
      <c r="A145" s="22" t="s">
        <v>93</v>
      </c>
      <c r="B145" s="8" t="s">
        <v>39</v>
      </c>
      <c r="C145" s="1" t="s">
        <v>181</v>
      </c>
      <c r="D145" s="19" t="s">
        <v>195</v>
      </c>
      <c r="E145" s="4">
        <v>4.8899999999999997</v>
      </c>
      <c r="F145" s="4" t="s">
        <v>18</v>
      </c>
      <c r="G145" s="3">
        <v>0.21</v>
      </c>
      <c r="H145" s="3">
        <v>0.95</v>
      </c>
      <c r="I145" s="3">
        <v>22.8</v>
      </c>
      <c r="J145" s="6">
        <f t="shared" si="12"/>
        <v>100.59</v>
      </c>
      <c r="K145" s="24">
        <v>12</v>
      </c>
      <c r="L145" s="22" t="s">
        <v>77</v>
      </c>
    </row>
    <row r="146" spans="1:12" x14ac:dyDescent="0.2">
      <c r="A146" s="22" t="s">
        <v>89</v>
      </c>
      <c r="B146" s="7" t="s">
        <v>11</v>
      </c>
      <c r="C146" s="1" t="s">
        <v>2</v>
      </c>
      <c r="D146" s="19" t="s">
        <v>195</v>
      </c>
      <c r="E146" s="2" t="s">
        <v>233</v>
      </c>
      <c r="F146" s="2" t="s">
        <v>32</v>
      </c>
      <c r="G146" s="3">
        <v>0.24</v>
      </c>
      <c r="H146" s="3">
        <v>0.48</v>
      </c>
      <c r="I146" s="3">
        <v>13.36</v>
      </c>
      <c r="J146" s="6">
        <f t="shared" si="12"/>
        <v>58.72</v>
      </c>
      <c r="K146" s="55">
        <v>10</v>
      </c>
      <c r="L146" s="22" t="s">
        <v>77</v>
      </c>
    </row>
    <row r="147" spans="1:12" x14ac:dyDescent="0.2">
      <c r="A147" s="22" t="s">
        <v>89</v>
      </c>
      <c r="B147" s="7" t="s">
        <v>11</v>
      </c>
      <c r="C147" s="1" t="s">
        <v>4</v>
      </c>
      <c r="D147" s="19" t="s">
        <v>195</v>
      </c>
      <c r="E147" s="2" t="s">
        <v>229</v>
      </c>
      <c r="F147" s="2" t="s">
        <v>29</v>
      </c>
      <c r="G147" s="3">
        <v>3.8</v>
      </c>
      <c r="H147" s="3">
        <v>0.4</v>
      </c>
      <c r="I147" s="3">
        <v>24.6</v>
      </c>
      <c r="J147" s="6">
        <f t="shared" si="12"/>
        <v>117.2</v>
      </c>
      <c r="K147" s="24">
        <f>5/20*50</f>
        <v>12.5</v>
      </c>
      <c r="L147" s="22" t="s">
        <v>77</v>
      </c>
    </row>
    <row r="148" spans="1:12" ht="18" customHeight="1" x14ac:dyDescent="0.2">
      <c r="A148" s="22" t="s">
        <v>90</v>
      </c>
      <c r="B148" s="7" t="s">
        <v>38</v>
      </c>
      <c r="C148" s="1" t="s">
        <v>30</v>
      </c>
      <c r="D148" s="19" t="s">
        <v>196</v>
      </c>
      <c r="E148" s="4">
        <v>25.54</v>
      </c>
      <c r="F148" s="4" t="s">
        <v>41</v>
      </c>
      <c r="G148" s="3">
        <v>7.6</v>
      </c>
      <c r="H148" s="3">
        <v>16.2</v>
      </c>
      <c r="I148" s="3">
        <v>10.35</v>
      </c>
      <c r="J148" s="6">
        <f t="shared" si="12"/>
        <v>217.6</v>
      </c>
      <c r="K148" s="22">
        <v>56</v>
      </c>
      <c r="L148" s="22" t="s">
        <v>77</v>
      </c>
    </row>
    <row r="149" spans="1:12" x14ac:dyDescent="0.2">
      <c r="A149" s="22" t="s">
        <v>93</v>
      </c>
      <c r="B149" s="7" t="s">
        <v>37</v>
      </c>
      <c r="C149" s="1" t="s">
        <v>1</v>
      </c>
      <c r="D149" s="19" t="s">
        <v>196</v>
      </c>
      <c r="E149" s="4">
        <v>5.09</v>
      </c>
      <c r="F149" s="4" t="s">
        <v>22</v>
      </c>
      <c r="G149" s="3">
        <v>1.37</v>
      </c>
      <c r="H149" s="3">
        <v>1.22</v>
      </c>
      <c r="I149" s="3">
        <v>14.31</v>
      </c>
      <c r="J149" s="6">
        <f t="shared" si="12"/>
        <v>73.7</v>
      </c>
      <c r="K149" s="24">
        <v>8</v>
      </c>
      <c r="L149" s="22" t="s">
        <v>77</v>
      </c>
    </row>
    <row r="150" spans="1:12" x14ac:dyDescent="0.2">
      <c r="A150" s="22" t="s">
        <v>89</v>
      </c>
      <c r="B150" s="7" t="s">
        <v>11</v>
      </c>
      <c r="C150" s="1" t="s">
        <v>4</v>
      </c>
      <c r="D150" s="19" t="s">
        <v>196</v>
      </c>
      <c r="E150" s="2" t="s">
        <v>210</v>
      </c>
      <c r="F150" s="2" t="s">
        <v>24</v>
      </c>
      <c r="G150" s="3">
        <v>1.5</v>
      </c>
      <c r="H150" s="3">
        <v>0.16</v>
      </c>
      <c r="I150" s="3">
        <v>9.8000000000000007</v>
      </c>
      <c r="J150" s="6">
        <f t="shared" si="12"/>
        <v>46.64</v>
      </c>
      <c r="K150" s="24">
        <v>5</v>
      </c>
      <c r="L150" s="22" t="s">
        <v>77</v>
      </c>
    </row>
    <row r="151" spans="1:12" ht="18.75" customHeight="1" x14ac:dyDescent="0.2">
      <c r="A151" s="22" t="s">
        <v>90</v>
      </c>
      <c r="B151" s="7" t="s">
        <v>108</v>
      </c>
      <c r="C151" s="1" t="s">
        <v>141</v>
      </c>
      <c r="D151" s="19" t="s">
        <v>194</v>
      </c>
      <c r="E151" s="2" t="s">
        <v>248</v>
      </c>
      <c r="F151" s="2" t="s">
        <v>18</v>
      </c>
      <c r="G151" s="3">
        <v>5.7</v>
      </c>
      <c r="H151" s="3">
        <v>10.3</v>
      </c>
      <c r="I151" s="3">
        <v>40.9</v>
      </c>
      <c r="J151" s="6">
        <f t="shared" si="12"/>
        <v>279.10000000000002</v>
      </c>
      <c r="K151" s="24">
        <f>20/150*200</f>
        <v>26.666666666666668</v>
      </c>
      <c r="L151" s="22" t="s">
        <v>79</v>
      </c>
    </row>
    <row r="152" spans="1:12" x14ac:dyDescent="0.2">
      <c r="A152" s="22" t="s">
        <v>92</v>
      </c>
      <c r="B152" s="7" t="s">
        <v>111</v>
      </c>
      <c r="C152" s="1" t="s">
        <v>112</v>
      </c>
      <c r="D152" s="19" t="s">
        <v>194</v>
      </c>
      <c r="E152" s="4">
        <v>11.09</v>
      </c>
      <c r="F152" s="2" t="s">
        <v>57</v>
      </c>
      <c r="G152" s="3">
        <v>4.4000000000000004</v>
      </c>
      <c r="H152" s="3">
        <v>5.0999999999999996</v>
      </c>
      <c r="I152" s="3">
        <v>13.3</v>
      </c>
      <c r="J152" s="6">
        <f t="shared" si="12"/>
        <v>116.69999999999999</v>
      </c>
      <c r="K152" s="22">
        <v>23</v>
      </c>
      <c r="L152" s="22" t="s">
        <v>79</v>
      </c>
    </row>
    <row r="153" spans="1:12" x14ac:dyDescent="0.2">
      <c r="A153" s="22" t="s">
        <v>93</v>
      </c>
      <c r="B153" s="7" t="s">
        <v>56</v>
      </c>
      <c r="C153" s="1" t="s">
        <v>36</v>
      </c>
      <c r="D153" s="19" t="s">
        <v>194</v>
      </c>
      <c r="E153" s="2" t="s">
        <v>214</v>
      </c>
      <c r="F153" s="2" t="s">
        <v>18</v>
      </c>
      <c r="G153" s="3">
        <v>0.3</v>
      </c>
      <c r="H153" s="3">
        <v>0</v>
      </c>
      <c r="I153" s="3">
        <v>6.7</v>
      </c>
      <c r="J153" s="6">
        <f t="shared" si="12"/>
        <v>28</v>
      </c>
      <c r="K153" s="24">
        <v>10</v>
      </c>
      <c r="L153" s="22" t="s">
        <v>79</v>
      </c>
    </row>
    <row r="154" spans="1:12" x14ac:dyDescent="0.2">
      <c r="A154" s="22" t="s">
        <v>89</v>
      </c>
      <c r="B154" s="7" t="s">
        <v>11</v>
      </c>
      <c r="C154" s="1" t="s">
        <v>2</v>
      </c>
      <c r="D154" s="19" t="s">
        <v>194</v>
      </c>
      <c r="E154" s="2" t="s">
        <v>65</v>
      </c>
      <c r="F154" s="2" t="s">
        <v>100</v>
      </c>
      <c r="G154" s="3">
        <v>0.21</v>
      </c>
      <c r="H154" s="3">
        <v>0.42</v>
      </c>
      <c r="I154" s="3">
        <v>11.69</v>
      </c>
      <c r="J154" s="6">
        <f t="shared" si="12"/>
        <v>51.38</v>
      </c>
      <c r="K154" s="55">
        <f>5/20*35</f>
        <v>8.75</v>
      </c>
      <c r="L154" s="22" t="s">
        <v>79</v>
      </c>
    </row>
    <row r="155" spans="1:12" ht="25.5" x14ac:dyDescent="0.2">
      <c r="A155" s="22" t="s">
        <v>95</v>
      </c>
      <c r="B155" s="7" t="s">
        <v>11</v>
      </c>
      <c r="C155" s="1" t="s">
        <v>182</v>
      </c>
      <c r="D155" s="19" t="s">
        <v>194</v>
      </c>
      <c r="E155" s="4">
        <v>2.74</v>
      </c>
      <c r="F155" s="2" t="s">
        <v>24</v>
      </c>
      <c r="G155" s="3">
        <v>0.3</v>
      </c>
      <c r="H155" s="3">
        <v>2.88</v>
      </c>
      <c r="I155" s="3">
        <v>14.36</v>
      </c>
      <c r="J155" s="6">
        <f t="shared" si="12"/>
        <v>84.56</v>
      </c>
      <c r="K155" s="22">
        <v>4</v>
      </c>
      <c r="L155" s="22" t="s">
        <v>79</v>
      </c>
    </row>
    <row r="156" spans="1:12" ht="15.75" customHeight="1" x14ac:dyDescent="0.2">
      <c r="A156" s="22" t="s">
        <v>92</v>
      </c>
      <c r="B156" s="7" t="s">
        <v>183</v>
      </c>
      <c r="C156" s="1" t="s">
        <v>184</v>
      </c>
      <c r="D156" s="19" t="s">
        <v>195</v>
      </c>
      <c r="E156" s="4">
        <v>8.2200000000000006</v>
      </c>
      <c r="F156" s="2" t="s">
        <v>31</v>
      </c>
      <c r="G156" s="3">
        <v>2.8</v>
      </c>
      <c r="H156" s="3">
        <v>5.7</v>
      </c>
      <c r="I156" s="3">
        <v>4.3</v>
      </c>
      <c r="J156" s="6">
        <f t="shared" si="12"/>
        <v>79.7</v>
      </c>
      <c r="K156" s="22">
        <f>35/100*60</f>
        <v>21</v>
      </c>
      <c r="L156" s="22" t="s">
        <v>79</v>
      </c>
    </row>
    <row r="157" spans="1:12" x14ac:dyDescent="0.2">
      <c r="A157" s="22" t="s">
        <v>91</v>
      </c>
      <c r="B157" s="7" t="s">
        <v>185</v>
      </c>
      <c r="C157" s="1" t="s">
        <v>27</v>
      </c>
      <c r="D157" s="19" t="s">
        <v>195</v>
      </c>
      <c r="E157" s="4">
        <v>7.24</v>
      </c>
      <c r="F157" s="4" t="s">
        <v>43</v>
      </c>
      <c r="G157" s="3">
        <v>1.65</v>
      </c>
      <c r="H157" s="3">
        <v>4.96</v>
      </c>
      <c r="I157" s="3">
        <v>6.75</v>
      </c>
      <c r="J157" s="6">
        <f t="shared" si="12"/>
        <v>78.239999999999995</v>
      </c>
      <c r="K157" s="22">
        <f>15/250*200</f>
        <v>12</v>
      </c>
      <c r="L157" s="22" t="s">
        <v>79</v>
      </c>
    </row>
    <row r="158" spans="1:12" x14ac:dyDescent="0.2">
      <c r="A158" s="22" t="s">
        <v>90</v>
      </c>
      <c r="B158" s="7" t="s">
        <v>186</v>
      </c>
      <c r="C158" s="1" t="s">
        <v>34</v>
      </c>
      <c r="D158" s="19" t="s">
        <v>195</v>
      </c>
      <c r="E158" s="4">
        <v>35.229999999999997</v>
      </c>
      <c r="F158" s="4" t="s">
        <v>22</v>
      </c>
      <c r="G158" s="3">
        <v>16.12</v>
      </c>
      <c r="H158" s="3">
        <v>8.0500000000000007</v>
      </c>
      <c r="I158" s="3">
        <v>32.81</v>
      </c>
      <c r="J158" s="6">
        <f t="shared" si="12"/>
        <v>268.17</v>
      </c>
      <c r="K158" s="22">
        <f>60/150*180</f>
        <v>72</v>
      </c>
      <c r="L158" s="22" t="s">
        <v>79</v>
      </c>
    </row>
    <row r="159" spans="1:12" x14ac:dyDescent="0.2">
      <c r="A159" s="22" t="s">
        <v>93</v>
      </c>
      <c r="B159" s="7" t="s">
        <v>140</v>
      </c>
      <c r="C159" s="1" t="s">
        <v>28</v>
      </c>
      <c r="D159" s="19" t="s">
        <v>195</v>
      </c>
      <c r="E159" s="2" t="s">
        <v>221</v>
      </c>
      <c r="F159" s="4" t="s">
        <v>18</v>
      </c>
      <c r="G159" s="3">
        <v>0.16</v>
      </c>
      <c r="H159" s="3">
        <v>0.16</v>
      </c>
      <c r="I159" s="3">
        <v>27.88</v>
      </c>
      <c r="J159" s="6">
        <f t="shared" si="12"/>
        <v>113.6</v>
      </c>
      <c r="K159" s="22">
        <v>15</v>
      </c>
      <c r="L159" s="22" t="s">
        <v>79</v>
      </c>
    </row>
    <row r="160" spans="1:12" x14ac:dyDescent="0.2">
      <c r="A160" s="22" t="s">
        <v>89</v>
      </c>
      <c r="B160" s="7" t="s">
        <v>11</v>
      </c>
      <c r="C160" s="1" t="s">
        <v>2</v>
      </c>
      <c r="D160" s="19" t="s">
        <v>195</v>
      </c>
      <c r="E160" s="2" t="s">
        <v>193</v>
      </c>
      <c r="F160" s="2" t="s">
        <v>24</v>
      </c>
      <c r="G160" s="3">
        <v>0.12</v>
      </c>
      <c r="H160" s="3">
        <v>0.24</v>
      </c>
      <c r="I160" s="3">
        <v>6.68</v>
      </c>
      <c r="J160" s="6">
        <f t="shared" si="12"/>
        <v>29.36</v>
      </c>
      <c r="K160" s="55">
        <v>5</v>
      </c>
      <c r="L160" s="22" t="s">
        <v>79</v>
      </c>
    </row>
    <row r="161" spans="1:12" x14ac:dyDescent="0.2">
      <c r="A161" s="22" t="s">
        <v>89</v>
      </c>
      <c r="B161" s="7" t="s">
        <v>11</v>
      </c>
      <c r="C161" s="1" t="s">
        <v>4</v>
      </c>
      <c r="D161" s="19" t="s">
        <v>195</v>
      </c>
      <c r="E161" s="2" t="s">
        <v>215</v>
      </c>
      <c r="F161" s="2" t="s">
        <v>32</v>
      </c>
      <c r="G161" s="3">
        <v>3.04</v>
      </c>
      <c r="H161" s="3">
        <v>0.32</v>
      </c>
      <c r="I161" s="3">
        <v>19.68</v>
      </c>
      <c r="J161" s="6">
        <f t="shared" si="12"/>
        <v>93.759999999999991</v>
      </c>
      <c r="K161" s="24">
        <f>5/20*40</f>
        <v>10</v>
      </c>
      <c r="L161" s="22" t="s">
        <v>79</v>
      </c>
    </row>
    <row r="162" spans="1:12" ht="25.5" customHeight="1" x14ac:dyDescent="0.2">
      <c r="A162" s="22" t="s">
        <v>90</v>
      </c>
      <c r="B162" s="9" t="s">
        <v>135</v>
      </c>
      <c r="C162" s="1" t="s">
        <v>136</v>
      </c>
      <c r="D162" s="19" t="s">
        <v>196</v>
      </c>
      <c r="E162" s="2" t="s">
        <v>217</v>
      </c>
      <c r="F162" s="2" t="s">
        <v>42</v>
      </c>
      <c r="G162" s="3">
        <v>20.100000000000001</v>
      </c>
      <c r="H162" s="3">
        <v>7.84</v>
      </c>
      <c r="I162" s="3">
        <v>34.299999999999997</v>
      </c>
      <c r="J162" s="6">
        <f>I162*4+H162*9+G162*4</f>
        <v>288.15999999999997</v>
      </c>
      <c r="K162" s="22">
        <v>62</v>
      </c>
      <c r="L162" s="22" t="s">
        <v>79</v>
      </c>
    </row>
    <row r="163" spans="1:12" ht="25.5" x14ac:dyDescent="0.2">
      <c r="A163" s="22" t="s">
        <v>93</v>
      </c>
      <c r="B163" s="7" t="s">
        <v>110</v>
      </c>
      <c r="C163" s="1" t="s">
        <v>63</v>
      </c>
      <c r="D163" s="19" t="s">
        <v>196</v>
      </c>
      <c r="E163" s="2" t="s">
        <v>202</v>
      </c>
      <c r="F163" s="2" t="s">
        <v>22</v>
      </c>
      <c r="G163" s="3">
        <v>0</v>
      </c>
      <c r="H163" s="3">
        <v>0</v>
      </c>
      <c r="I163" s="3">
        <v>16.739999999999998</v>
      </c>
      <c r="J163" s="6">
        <f>I163*4+H163*9+G163*4</f>
        <v>66.959999999999994</v>
      </c>
      <c r="K163" s="24">
        <v>11</v>
      </c>
      <c r="L163" s="22" t="s">
        <v>79</v>
      </c>
    </row>
    <row r="164" spans="1:12" x14ac:dyDescent="0.2">
      <c r="A164" s="22" t="s">
        <v>89</v>
      </c>
      <c r="B164" s="7" t="s">
        <v>11</v>
      </c>
      <c r="C164" s="1" t="s">
        <v>4</v>
      </c>
      <c r="D164" s="19" t="s">
        <v>196</v>
      </c>
      <c r="E164" s="2" t="s">
        <v>199</v>
      </c>
      <c r="F164" s="2" t="s">
        <v>17</v>
      </c>
      <c r="G164" s="3">
        <v>2.2799999999999998</v>
      </c>
      <c r="H164" s="3">
        <v>0.24</v>
      </c>
      <c r="I164" s="3">
        <v>14.76</v>
      </c>
      <c r="J164" s="6">
        <f>I164*4+H164*9+G164*4</f>
        <v>70.320000000000007</v>
      </c>
      <c r="K164" s="24">
        <f>5/20*30</f>
        <v>7.5</v>
      </c>
      <c r="L164" s="22" t="s">
        <v>79</v>
      </c>
    </row>
    <row r="165" spans="1:12" ht="31.5" customHeight="1" x14ac:dyDescent="0.2">
      <c r="A165" s="22" t="s">
        <v>92</v>
      </c>
      <c r="B165" s="7" t="s">
        <v>54</v>
      </c>
      <c r="C165" s="1" t="s">
        <v>187</v>
      </c>
      <c r="D165" s="19" t="s">
        <v>194</v>
      </c>
      <c r="E165" s="4">
        <v>5.22</v>
      </c>
      <c r="F165" s="2" t="s">
        <v>29</v>
      </c>
      <c r="G165" s="3">
        <v>0.55000000000000004</v>
      </c>
      <c r="H165" s="3">
        <v>0.1</v>
      </c>
      <c r="I165" s="3">
        <v>1.9</v>
      </c>
      <c r="J165" s="6">
        <f t="shared" ref="J165:J179" si="13">I165*4+H165*9+G165*4</f>
        <v>10.7</v>
      </c>
      <c r="K165" s="22">
        <v>40</v>
      </c>
      <c r="L165" s="22" t="s">
        <v>78</v>
      </c>
    </row>
    <row r="166" spans="1:12" ht="25.5" x14ac:dyDescent="0.2">
      <c r="A166" s="22" t="s">
        <v>90</v>
      </c>
      <c r="B166" s="8" t="s">
        <v>53</v>
      </c>
      <c r="C166" s="39" t="s">
        <v>133</v>
      </c>
      <c r="D166" s="19" t="s">
        <v>194</v>
      </c>
      <c r="E166" s="4">
        <v>13.41</v>
      </c>
      <c r="F166" s="4" t="s">
        <v>18</v>
      </c>
      <c r="G166" s="3">
        <v>12</v>
      </c>
      <c r="H166" s="3">
        <v>5.6</v>
      </c>
      <c r="I166" s="3">
        <v>40.4</v>
      </c>
      <c r="J166" s="6">
        <f t="shared" si="13"/>
        <v>260</v>
      </c>
      <c r="K166" s="22">
        <v>48</v>
      </c>
      <c r="L166" s="22" t="s">
        <v>78</v>
      </c>
    </row>
    <row r="167" spans="1:12" x14ac:dyDescent="0.2">
      <c r="A167" s="22" t="s">
        <v>93</v>
      </c>
      <c r="B167" s="7" t="s">
        <v>52</v>
      </c>
      <c r="C167" s="1" t="s">
        <v>26</v>
      </c>
      <c r="D167" s="19" t="s">
        <v>194</v>
      </c>
      <c r="E167" s="2" t="s">
        <v>227</v>
      </c>
      <c r="F167" s="2" t="s">
        <v>18</v>
      </c>
      <c r="G167" s="3">
        <v>1.5</v>
      </c>
      <c r="H167" s="3">
        <v>1.4</v>
      </c>
      <c r="I167" s="3">
        <v>8.6</v>
      </c>
      <c r="J167" s="6">
        <f t="shared" si="13"/>
        <v>53</v>
      </c>
      <c r="K167" s="24">
        <v>8</v>
      </c>
      <c r="L167" s="22" t="s">
        <v>78</v>
      </c>
    </row>
    <row r="168" spans="1:12" x14ac:dyDescent="0.2">
      <c r="A168" s="22" t="s">
        <v>89</v>
      </c>
      <c r="B168" s="7" t="s">
        <v>11</v>
      </c>
      <c r="C168" s="1" t="s">
        <v>23</v>
      </c>
      <c r="D168" s="19" t="s">
        <v>194</v>
      </c>
      <c r="E168" s="2" t="s">
        <v>249</v>
      </c>
      <c r="F168" s="2" t="s">
        <v>16</v>
      </c>
      <c r="G168" s="3">
        <v>1.9</v>
      </c>
      <c r="H168" s="3">
        <v>0.2</v>
      </c>
      <c r="I168" s="3">
        <v>12.3</v>
      </c>
      <c r="J168" s="6">
        <f t="shared" si="13"/>
        <v>58.6</v>
      </c>
      <c r="K168" s="24">
        <f>5/30*25</f>
        <v>4.1666666666666661</v>
      </c>
      <c r="L168" s="22" t="s">
        <v>78</v>
      </c>
    </row>
    <row r="169" spans="1:12" x14ac:dyDescent="0.2">
      <c r="A169" s="22" t="s">
        <v>89</v>
      </c>
      <c r="B169" s="7" t="s">
        <v>11</v>
      </c>
      <c r="C169" s="1" t="s">
        <v>2</v>
      </c>
      <c r="D169" s="19" t="s">
        <v>194</v>
      </c>
      <c r="E169" s="2" t="s">
        <v>242</v>
      </c>
      <c r="F169" s="2" t="s">
        <v>16</v>
      </c>
      <c r="G169" s="3">
        <v>0.15</v>
      </c>
      <c r="H169" s="3">
        <v>0.3</v>
      </c>
      <c r="I169" s="3">
        <v>8.35</v>
      </c>
      <c r="J169" s="6">
        <f t="shared" si="13"/>
        <v>36.700000000000003</v>
      </c>
      <c r="K169" s="55">
        <f>5/20*25</f>
        <v>6.25</v>
      </c>
      <c r="L169" s="22" t="s">
        <v>78</v>
      </c>
    </row>
    <row r="170" spans="1:12" x14ac:dyDescent="0.2">
      <c r="A170" s="22" t="s">
        <v>95</v>
      </c>
      <c r="B170" s="7" t="s">
        <v>11</v>
      </c>
      <c r="C170" s="51" t="s">
        <v>46</v>
      </c>
      <c r="D170" s="52" t="s">
        <v>194</v>
      </c>
      <c r="E170" s="4">
        <v>2.42</v>
      </c>
      <c r="F170" s="2" t="s">
        <v>188</v>
      </c>
      <c r="G170" s="3">
        <v>0</v>
      </c>
      <c r="H170" s="3">
        <v>1.44</v>
      </c>
      <c r="I170" s="3">
        <v>9.5</v>
      </c>
      <c r="J170" s="6">
        <f t="shared" si="13"/>
        <v>50.96</v>
      </c>
      <c r="K170" s="22">
        <v>4</v>
      </c>
      <c r="L170" s="22" t="s">
        <v>78</v>
      </c>
    </row>
    <row r="171" spans="1:12" ht="26.25" customHeight="1" x14ac:dyDescent="0.2">
      <c r="A171" s="22" t="s">
        <v>92</v>
      </c>
      <c r="B171" s="7" t="s">
        <v>54</v>
      </c>
      <c r="C171" s="1" t="s">
        <v>189</v>
      </c>
      <c r="D171" s="19" t="s">
        <v>195</v>
      </c>
      <c r="E171" s="4">
        <v>5.67</v>
      </c>
      <c r="F171" s="2" t="s">
        <v>31</v>
      </c>
      <c r="G171" s="17">
        <v>0.42</v>
      </c>
      <c r="H171" s="17">
        <v>0.06</v>
      </c>
      <c r="I171" s="17">
        <v>1.1399999999999999</v>
      </c>
      <c r="J171" s="5">
        <f t="shared" si="13"/>
        <v>6.7799999999999994</v>
      </c>
      <c r="K171" s="22">
        <f>40/50*60</f>
        <v>48</v>
      </c>
      <c r="L171" s="22" t="s">
        <v>78</v>
      </c>
    </row>
    <row r="172" spans="1:12" x14ac:dyDescent="0.2">
      <c r="A172" s="22" t="s">
        <v>90</v>
      </c>
      <c r="B172" s="7" t="s">
        <v>103</v>
      </c>
      <c r="C172" s="1" t="s">
        <v>254</v>
      </c>
      <c r="D172" s="19" t="s">
        <v>195</v>
      </c>
      <c r="E172" s="2" t="s">
        <v>250</v>
      </c>
      <c r="F172" s="4" t="s">
        <v>18</v>
      </c>
      <c r="G172" s="3">
        <v>12.8</v>
      </c>
      <c r="H172" s="3">
        <v>12.4</v>
      </c>
      <c r="I172" s="3">
        <v>36</v>
      </c>
      <c r="J172" s="6">
        <f t="shared" si="13"/>
        <v>306.8</v>
      </c>
      <c r="K172" s="24">
        <f>65</f>
        <v>65</v>
      </c>
      <c r="L172" s="22" t="s">
        <v>78</v>
      </c>
    </row>
    <row r="173" spans="1:12" x14ac:dyDescent="0.2">
      <c r="A173" s="22" t="s">
        <v>93</v>
      </c>
      <c r="B173" s="7" t="s">
        <v>62</v>
      </c>
      <c r="C173" s="39" t="s">
        <v>61</v>
      </c>
      <c r="D173" s="19" t="s">
        <v>195</v>
      </c>
      <c r="E173" s="2" t="s">
        <v>236</v>
      </c>
      <c r="F173" s="4" t="s">
        <v>18</v>
      </c>
      <c r="G173" s="3">
        <v>0.7</v>
      </c>
      <c r="H173" s="3">
        <v>0.3</v>
      </c>
      <c r="I173" s="3">
        <v>19.3</v>
      </c>
      <c r="J173" s="6">
        <f t="shared" si="13"/>
        <v>82.7</v>
      </c>
      <c r="K173" s="22">
        <v>10</v>
      </c>
      <c r="L173" s="22" t="s">
        <v>78</v>
      </c>
    </row>
    <row r="174" spans="1:12" x14ac:dyDescent="0.2">
      <c r="A174" s="22" t="s">
        <v>95</v>
      </c>
      <c r="B174" s="7" t="s">
        <v>11</v>
      </c>
      <c r="C174" s="1" t="s">
        <v>134</v>
      </c>
      <c r="D174" s="19" t="s">
        <v>195</v>
      </c>
      <c r="E174" s="2" t="s">
        <v>216</v>
      </c>
      <c r="F174" s="2" t="s">
        <v>18</v>
      </c>
      <c r="G174" s="3">
        <v>1.98</v>
      </c>
      <c r="H174" s="3">
        <v>0.44</v>
      </c>
      <c r="I174" s="3">
        <v>17.82</v>
      </c>
      <c r="J174" s="6">
        <f t="shared" si="13"/>
        <v>83.16</v>
      </c>
      <c r="K174" s="37" t="s">
        <v>252</v>
      </c>
      <c r="L174" s="22" t="s">
        <v>78</v>
      </c>
    </row>
    <row r="175" spans="1:12" x14ac:dyDescent="0.2">
      <c r="A175" s="22" t="s">
        <v>89</v>
      </c>
      <c r="B175" s="7" t="s">
        <v>11</v>
      </c>
      <c r="C175" s="1" t="s">
        <v>2</v>
      </c>
      <c r="D175" s="19" t="s">
        <v>195</v>
      </c>
      <c r="E175" s="4">
        <v>2.04</v>
      </c>
      <c r="F175" s="2" t="s">
        <v>17</v>
      </c>
      <c r="G175" s="3">
        <v>0.18</v>
      </c>
      <c r="H175" s="3">
        <v>0.36</v>
      </c>
      <c r="I175" s="3">
        <v>10.02</v>
      </c>
      <c r="J175" s="6">
        <f t="shared" si="13"/>
        <v>44.04</v>
      </c>
      <c r="K175" s="55">
        <f>5/20*30</f>
        <v>7.5</v>
      </c>
      <c r="L175" s="22" t="s">
        <v>78</v>
      </c>
    </row>
    <row r="176" spans="1:12" x14ac:dyDescent="0.2">
      <c r="A176" s="22" t="s">
        <v>89</v>
      </c>
      <c r="B176" s="38" t="s">
        <v>11</v>
      </c>
      <c r="C176" s="35" t="s">
        <v>4</v>
      </c>
      <c r="D176" s="36" t="s">
        <v>195</v>
      </c>
      <c r="E176" s="2" t="s">
        <v>215</v>
      </c>
      <c r="F176" s="2" t="s">
        <v>32</v>
      </c>
      <c r="G176" s="3">
        <v>3.04</v>
      </c>
      <c r="H176" s="3">
        <v>0.32</v>
      </c>
      <c r="I176" s="3">
        <v>19.68</v>
      </c>
      <c r="J176" s="6">
        <f t="shared" si="13"/>
        <v>93.759999999999991</v>
      </c>
      <c r="K176" s="24">
        <f>10</f>
        <v>10</v>
      </c>
      <c r="L176" s="22" t="s">
        <v>78</v>
      </c>
    </row>
    <row r="177" spans="1:12" ht="22.5" customHeight="1" x14ac:dyDescent="0.2">
      <c r="A177" s="22" t="s">
        <v>90</v>
      </c>
      <c r="B177" s="7" t="s">
        <v>40</v>
      </c>
      <c r="C177" s="1" t="s">
        <v>33</v>
      </c>
      <c r="D177" s="19" t="s">
        <v>196</v>
      </c>
      <c r="E177" s="2" t="s">
        <v>251</v>
      </c>
      <c r="F177" s="4" t="s">
        <v>41</v>
      </c>
      <c r="G177" s="3">
        <v>7.9</v>
      </c>
      <c r="H177" s="3">
        <v>7.9</v>
      </c>
      <c r="I177" s="3">
        <v>39.9</v>
      </c>
      <c r="J177" s="6">
        <f t="shared" si="13"/>
        <v>262.3</v>
      </c>
      <c r="K177" s="24">
        <f>30/200*150</f>
        <v>22.5</v>
      </c>
      <c r="L177" s="22" t="s">
        <v>78</v>
      </c>
    </row>
    <row r="178" spans="1:12" x14ac:dyDescent="0.2">
      <c r="A178" s="22" t="s">
        <v>93</v>
      </c>
      <c r="B178" s="21" t="s">
        <v>113</v>
      </c>
      <c r="C178" s="1" t="s">
        <v>10</v>
      </c>
      <c r="D178" s="19" t="s">
        <v>196</v>
      </c>
      <c r="E178" s="53">
        <v>0.26</v>
      </c>
      <c r="F178" s="2" t="s">
        <v>18</v>
      </c>
      <c r="G178" s="3">
        <v>0.4</v>
      </c>
      <c r="H178" s="3">
        <v>0.1</v>
      </c>
      <c r="I178" s="3">
        <v>0.08</v>
      </c>
      <c r="J178" s="23">
        <f t="shared" si="13"/>
        <v>2.8200000000000003</v>
      </c>
      <c r="K178" s="24">
        <v>2</v>
      </c>
      <c r="L178" s="22" t="s">
        <v>78</v>
      </c>
    </row>
    <row r="179" spans="1:12" x14ac:dyDescent="0.2">
      <c r="A179" s="22" t="s">
        <v>89</v>
      </c>
      <c r="B179" s="21" t="s">
        <v>11</v>
      </c>
      <c r="C179" s="1" t="s">
        <v>2</v>
      </c>
      <c r="D179" s="19" t="s">
        <v>196</v>
      </c>
      <c r="E179" s="53">
        <v>1.36</v>
      </c>
      <c r="F179" s="2" t="s">
        <v>24</v>
      </c>
      <c r="G179" s="3">
        <v>0.12</v>
      </c>
      <c r="H179" s="3">
        <v>0.24</v>
      </c>
      <c r="I179" s="3">
        <v>6.68</v>
      </c>
      <c r="J179" s="23">
        <f t="shared" si="13"/>
        <v>29.36</v>
      </c>
      <c r="K179" s="55">
        <v>5</v>
      </c>
      <c r="L179" s="22" t="s">
        <v>78</v>
      </c>
    </row>
    <row r="180" spans="1:12" x14ac:dyDescent="0.2">
      <c r="B180" s="54"/>
      <c r="C180" s="54"/>
      <c r="D180" s="54"/>
      <c r="E180" s="54"/>
      <c r="F180" s="54"/>
      <c r="G180" s="54"/>
      <c r="H180" s="54"/>
      <c r="I180" s="54"/>
      <c r="J180" s="54"/>
    </row>
    <row r="181" spans="1:12" x14ac:dyDescent="0.2">
      <c r="B181" s="54"/>
      <c r="C181" s="54"/>
      <c r="D181" s="54"/>
      <c r="E181" s="54"/>
      <c r="F181" s="54"/>
      <c r="G181" s="54"/>
      <c r="H181" s="54"/>
      <c r="I181" s="54"/>
      <c r="J181" s="54"/>
    </row>
    <row r="182" spans="1:12" x14ac:dyDescent="0.2">
      <c r="B182" s="54"/>
      <c r="C182" s="54"/>
      <c r="D182" s="54"/>
      <c r="E182" s="54"/>
      <c r="F182" s="54"/>
      <c r="G182" s="54"/>
      <c r="H182" s="54"/>
      <c r="I182" s="54"/>
      <c r="J182" s="54"/>
    </row>
    <row r="183" spans="1:12" x14ac:dyDescent="0.2">
      <c r="B183" s="54"/>
      <c r="C183" s="54"/>
      <c r="D183" s="54"/>
      <c r="E183" s="54"/>
      <c r="F183" s="54"/>
      <c r="G183" s="54"/>
      <c r="H183" s="54"/>
      <c r="I183" s="54"/>
      <c r="J183" s="54"/>
    </row>
    <row r="184" spans="1:12" x14ac:dyDescent="0.2">
      <c r="B184" s="54"/>
      <c r="C184" s="54"/>
      <c r="D184" s="54"/>
      <c r="E184" s="54"/>
      <c r="F184" s="54"/>
      <c r="G184" s="54"/>
      <c r="H184" s="54"/>
      <c r="I184" s="54"/>
      <c r="J184" s="54"/>
    </row>
    <row r="185" spans="1:12" x14ac:dyDescent="0.2">
      <c r="B185" s="54"/>
      <c r="C185" s="54"/>
      <c r="D185" s="54"/>
      <c r="E185" s="54"/>
      <c r="F185" s="54"/>
      <c r="G185" s="54"/>
      <c r="H185" s="54"/>
      <c r="I185" s="54"/>
      <c r="J185" s="54"/>
    </row>
    <row r="186" spans="1:12" x14ac:dyDescent="0.2">
      <c r="B186" s="54"/>
      <c r="C186" s="54"/>
      <c r="D186" s="54"/>
      <c r="E186" s="54"/>
      <c r="F186" s="54"/>
      <c r="G186" s="54"/>
      <c r="H186" s="54"/>
      <c r="I186" s="54"/>
      <c r="J186" s="54"/>
    </row>
    <row r="187" spans="1:12" x14ac:dyDescent="0.2">
      <c r="B187" s="54"/>
      <c r="C187" s="54"/>
      <c r="D187" s="54"/>
      <c r="E187" s="54"/>
      <c r="F187" s="54"/>
      <c r="G187" s="54"/>
      <c r="H187" s="54"/>
      <c r="I187" s="54"/>
      <c r="J187" s="54"/>
    </row>
    <row r="188" spans="1:12" x14ac:dyDescent="0.2">
      <c r="B188" s="54"/>
      <c r="C188" s="54"/>
      <c r="D188" s="54"/>
      <c r="E188" s="54"/>
      <c r="F188" s="54"/>
      <c r="G188" s="54"/>
      <c r="H188" s="54"/>
      <c r="I188" s="54"/>
      <c r="J188" s="54"/>
    </row>
    <row r="189" spans="1:12" x14ac:dyDescent="0.2">
      <c r="B189" s="54"/>
      <c r="C189" s="54"/>
      <c r="D189" s="54"/>
      <c r="E189" s="54"/>
      <c r="F189" s="54"/>
      <c r="G189" s="54"/>
      <c r="H189" s="54"/>
      <c r="I189" s="54"/>
      <c r="J189" s="54"/>
    </row>
    <row r="190" spans="1:12" x14ac:dyDescent="0.2">
      <c r="B190" s="54"/>
      <c r="C190" s="54"/>
      <c r="D190" s="54"/>
      <c r="E190" s="54"/>
      <c r="F190" s="54"/>
      <c r="G190" s="54"/>
      <c r="H190" s="54"/>
      <c r="I190" s="54"/>
      <c r="J190" s="54"/>
    </row>
    <row r="191" spans="1:12" x14ac:dyDescent="0.2">
      <c r="B191" s="54"/>
      <c r="C191" s="54"/>
      <c r="D191" s="54"/>
      <c r="E191" s="54"/>
      <c r="F191" s="54"/>
      <c r="G191" s="54"/>
      <c r="H191" s="54"/>
      <c r="I191" s="54"/>
      <c r="J191" s="54"/>
    </row>
    <row r="192" spans="1:12" x14ac:dyDescent="0.2">
      <c r="B192" s="54"/>
      <c r="C192" s="54"/>
      <c r="D192" s="54"/>
      <c r="E192" s="54"/>
      <c r="F192" s="54"/>
      <c r="G192" s="54"/>
      <c r="H192" s="54"/>
      <c r="I192" s="54"/>
      <c r="J192" s="54"/>
    </row>
    <row r="193" spans="2:10" x14ac:dyDescent="0.2">
      <c r="B193" s="54"/>
      <c r="C193" s="54"/>
      <c r="D193" s="54"/>
      <c r="E193" s="54"/>
      <c r="F193" s="54"/>
      <c r="G193" s="54"/>
      <c r="H193" s="54"/>
      <c r="I193" s="54"/>
      <c r="J193" s="54"/>
    </row>
    <row r="194" spans="2:10" x14ac:dyDescent="0.2">
      <c r="B194" s="54"/>
      <c r="C194" s="54"/>
      <c r="D194" s="54"/>
      <c r="E194" s="54"/>
      <c r="F194" s="54"/>
      <c r="G194" s="54"/>
      <c r="H194" s="54"/>
      <c r="I194" s="54"/>
      <c r="J194" s="54"/>
    </row>
    <row r="195" spans="2:10" x14ac:dyDescent="0.2">
      <c r="B195" s="54"/>
      <c r="C195" s="54"/>
      <c r="D195" s="54"/>
      <c r="E195" s="54"/>
      <c r="F195" s="54"/>
      <c r="G195" s="54"/>
      <c r="H195" s="54"/>
      <c r="I195" s="54"/>
      <c r="J195" s="54"/>
    </row>
    <row r="196" spans="2:10" x14ac:dyDescent="0.2">
      <c r="B196" s="54"/>
      <c r="C196" s="54"/>
      <c r="D196" s="54"/>
      <c r="E196" s="54"/>
      <c r="F196" s="54"/>
      <c r="G196" s="54"/>
      <c r="H196" s="54"/>
      <c r="I196" s="54"/>
      <c r="J196" s="54"/>
    </row>
    <row r="197" spans="2:10" x14ac:dyDescent="0.2">
      <c r="B197" s="54"/>
      <c r="C197" s="54"/>
      <c r="D197" s="54"/>
      <c r="E197" s="54"/>
      <c r="F197" s="54"/>
      <c r="G197" s="54"/>
      <c r="H197" s="54"/>
      <c r="I197" s="54"/>
      <c r="J197" s="54"/>
    </row>
    <row r="198" spans="2:10" x14ac:dyDescent="0.2"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2:10" x14ac:dyDescent="0.2">
      <c r="B199" s="54"/>
      <c r="C199" s="54"/>
      <c r="D199" s="54"/>
      <c r="E199" s="54"/>
      <c r="F199" s="54"/>
      <c r="G199" s="54"/>
      <c r="H199" s="54"/>
      <c r="I199" s="54"/>
      <c r="J199" s="54"/>
    </row>
    <row r="200" spans="2:10" x14ac:dyDescent="0.2">
      <c r="B200" s="54"/>
      <c r="C200" s="54"/>
      <c r="D200" s="54"/>
      <c r="E200" s="54"/>
      <c r="F200" s="54"/>
      <c r="G200" s="54"/>
      <c r="H200" s="54"/>
      <c r="I200" s="54"/>
      <c r="J200" s="54"/>
    </row>
    <row r="201" spans="2:10" x14ac:dyDescent="0.2">
      <c r="B201" s="54"/>
      <c r="C201" s="54"/>
      <c r="D201" s="54"/>
      <c r="E201" s="54"/>
      <c r="F201" s="54"/>
      <c r="G201" s="54"/>
      <c r="H201" s="54"/>
      <c r="I201" s="54"/>
      <c r="J201" s="54"/>
    </row>
    <row r="202" spans="2:10" x14ac:dyDescent="0.2">
      <c r="B202" s="54"/>
      <c r="C202" s="54"/>
      <c r="D202" s="54"/>
      <c r="E202" s="54"/>
      <c r="F202" s="54"/>
      <c r="G202" s="54"/>
      <c r="H202" s="54"/>
      <c r="I202" s="54"/>
      <c r="J202" s="54"/>
    </row>
    <row r="203" spans="2:10" x14ac:dyDescent="0.2">
      <c r="B203" s="54"/>
      <c r="C203" s="54"/>
      <c r="D203" s="54"/>
      <c r="E203" s="54"/>
      <c r="F203" s="54"/>
      <c r="G203" s="54"/>
      <c r="H203" s="54"/>
      <c r="I203" s="54"/>
      <c r="J203" s="54"/>
    </row>
    <row r="204" spans="2:10" x14ac:dyDescent="0.2">
      <c r="B204" s="54"/>
      <c r="C204" s="54"/>
      <c r="D204" s="54"/>
      <c r="E204" s="54"/>
      <c r="F204" s="54"/>
      <c r="G204" s="54"/>
      <c r="H204" s="54"/>
      <c r="I204" s="54"/>
      <c r="J204" s="54"/>
    </row>
    <row r="205" spans="2:10" x14ac:dyDescent="0.2">
      <c r="B205" s="54"/>
      <c r="C205" s="54"/>
      <c r="D205" s="54"/>
      <c r="E205" s="54"/>
      <c r="F205" s="54"/>
      <c r="G205" s="54"/>
      <c r="H205" s="54"/>
      <c r="I205" s="54"/>
      <c r="J205" s="54"/>
    </row>
    <row r="206" spans="2:10" x14ac:dyDescent="0.2">
      <c r="B206" s="54"/>
      <c r="C206" s="54"/>
      <c r="D206" s="54"/>
      <c r="E206" s="54"/>
      <c r="F206" s="54"/>
      <c r="G206" s="54"/>
      <c r="H206" s="54"/>
      <c r="I206" s="54"/>
      <c r="J206" s="54"/>
    </row>
    <row r="207" spans="2:10" x14ac:dyDescent="0.2">
      <c r="B207" s="54"/>
      <c r="C207" s="54"/>
      <c r="D207" s="54"/>
      <c r="E207" s="54"/>
      <c r="F207" s="54"/>
      <c r="G207" s="54"/>
      <c r="H207" s="54"/>
      <c r="I207" s="54"/>
      <c r="J207" s="54"/>
    </row>
    <row r="208" spans="2:10" x14ac:dyDescent="0.2">
      <c r="B208" s="54"/>
      <c r="C208" s="54"/>
      <c r="D208" s="54"/>
      <c r="E208" s="54"/>
      <c r="F208" s="54"/>
      <c r="G208" s="54"/>
      <c r="H208" s="54"/>
      <c r="I208" s="54"/>
      <c r="J208" s="54"/>
    </row>
    <row r="209" spans="2:10" x14ac:dyDescent="0.2">
      <c r="B209" s="54"/>
      <c r="C209" s="54"/>
      <c r="D209" s="54"/>
      <c r="E209" s="54"/>
      <c r="F209" s="54"/>
      <c r="G209" s="54"/>
      <c r="H209" s="54"/>
      <c r="I209" s="54"/>
      <c r="J209" s="54"/>
    </row>
    <row r="210" spans="2:10" x14ac:dyDescent="0.2"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2:10" x14ac:dyDescent="0.2">
      <c r="B211" s="54"/>
      <c r="C211" s="54"/>
      <c r="D211" s="54"/>
      <c r="E211" s="54"/>
      <c r="F211" s="54"/>
      <c r="G211" s="54"/>
      <c r="H211" s="54"/>
      <c r="I211" s="54"/>
      <c r="J211" s="54"/>
    </row>
    <row r="212" spans="2:10" x14ac:dyDescent="0.2">
      <c r="B212" s="54"/>
      <c r="C212" s="54"/>
      <c r="D212" s="54"/>
      <c r="E212" s="54"/>
      <c r="F212" s="54"/>
      <c r="G212" s="54"/>
      <c r="H212" s="54"/>
      <c r="I212" s="54"/>
      <c r="J212" s="54"/>
    </row>
  </sheetData>
  <autoFilter ref="A7:L179"/>
  <pageMargins left="0.70866141732283472" right="0.70866141732283472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Блюда</vt:lpstr>
      <vt:lpstr>Блюда!Область_печати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2024-09-18T04:38:43Z</dcterms:modified>
</cp:coreProperties>
</file>